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7.xml" ContentType="application/vnd.openxmlformats-officedocument.themeOverrid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9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0.xml" ContentType="application/vnd.openxmlformats-officedocument.themeOverrid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1.xml" ContentType="application/vnd.openxmlformats-officedocument.themeOverrid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2.xml" ContentType="application/vnd.openxmlformats-officedocument.themeOverride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mwmil/Downloads/"/>
    </mc:Choice>
  </mc:AlternateContent>
  <xr:revisionPtr revIDLastSave="0" documentId="8_{B788551F-889B-F944-BD74-CEEC91229ABC}" xr6:coauthVersionLast="47" xr6:coauthVersionMax="47" xr10:uidLastSave="{00000000-0000-0000-0000-000000000000}"/>
  <bookViews>
    <workbookView xWindow="6180" yWindow="500" windowWidth="44800" windowHeight="23000" tabRatio="694" xr2:uid="{EC162C2B-1886-5E4D-902D-016F02AEC68E}"/>
  </bookViews>
  <sheets>
    <sheet name="7 Minute Conversation" sheetId="1" r:id="rId1"/>
    <sheet name="User Input" sheetId="8" r:id="rId2"/>
    <sheet name="Helping Sheet" sheetId="10" r:id="rId3"/>
    <sheet name="Trends" sheetId="2" r:id="rId4"/>
    <sheet name="Expense Control" sheetId="3" r:id="rId5"/>
    <sheet name="Debt To Equity" sheetId="4" r:id="rId6"/>
    <sheet name="EBITDA" sheetId="5" r:id="rId7"/>
    <sheet name="Mis-Matched Financing" sheetId="6" r:id="rId8"/>
    <sheet name="Cash Flow Activity Pattern" sheetId="7" r:id="rId9"/>
    <sheet name="Cash Flow Chart" sheetId="9" r:id="rId10"/>
  </sheets>
  <definedNames>
    <definedName name="CFFinancing_activities">'Helping Sheet'!$Q$20:INDEX('Helping Sheet'!$Q$20:$AB$20,,'Helping Sheet'!$P$1)</definedName>
    <definedName name="CFInvesting_activities">'Helping Sheet'!$Q$19:INDEX('Helping Sheet'!$Q$19:$AB$19,,'Helping Sheet'!$P$1)</definedName>
    <definedName name="CFOperating_activities">'Helping Sheet'!$Q$18:INDEX('Helping Sheet'!$Q$18:$AB$18,,'Helping Sheet'!$P$1)</definedName>
    <definedName name="DETotal_Equity">'Helping Sheet'!$Q$8:INDEX('Helping Sheet'!$Q$8:$AB$8,,'Helping Sheet'!$P$1)</definedName>
    <definedName name="DETotal_Liabilities">'Helping Sheet'!$Q$7:INDEX('Helping Sheet'!$Q$7:$AB$7,,'Helping Sheet'!$P$1)</definedName>
    <definedName name="EBAmortization_Exp">'Helping Sheet'!$Q$13:INDEX('Helping Sheet'!$Q$13:$AB$13,,'Helping Sheet'!$P$1)</definedName>
    <definedName name="EBDepreciation_Exp">'Helping Sheet'!$Q$12:INDEX('Helping Sheet'!$Q$12:$AB$12,,'Helping Sheet'!$P$1)</definedName>
    <definedName name="EBIncom_Taxes">'Helping Sheet'!$Q$11:INDEX('Helping Sheet'!$Q$11:$AB$11,,'Helping Sheet'!$P$1)</definedName>
    <definedName name="EBInterest_Exp">'Helping Sheet'!$Q$10:INDEX('Helping Sheet'!$Q$10:$AB$10,,'Helping Sheet'!$P$1)</definedName>
    <definedName name="EBLong_term_debt">'Helping Sheet'!$Q$14:INDEX('Helping Sheet'!$Q$14:$AB$14,,'Helping Sheet'!$P$1)</definedName>
    <definedName name="EBNet_incom">'Helping Sheet'!$Q$9:INDEX('Helping Sheet'!$Q$9:$AB$9,,'Helping Sheet'!$P$1)</definedName>
    <definedName name="ECChangeInGrossProfit">'Helping Sheet'!$Q$21:INDEX('Helping Sheet'!$Q$21:$AB$21,,'Helping Sheet'!$P$1)</definedName>
    <definedName name="ECChangeInOperatingExpense">'Helping Sheet'!$Q$22:INDEX('Helping Sheet'!$Q$22:$AB$22,,'Helping Sheet'!$P$1)</definedName>
    <definedName name="MISGross_Fixed_assets">'Helping Sheet'!$Q$15:INDEX('Helping Sheet'!$Q$15:$AB$15,,'Helping Sheet'!$P$1)</definedName>
    <definedName name="MISRetained">'Helping Sheet'!$Q$17:INDEX('Helping Sheet'!$Q$17:$AB$17,,'Helping Sheet'!$P$1)</definedName>
    <definedName name="Period">'Helping Sheet'!$Q$2:INDEX('Helping Sheet'!$Q$2:$AB$2,,'Helping Sheet'!$P$1)</definedName>
    <definedName name="TRGross_Profit">'Helping Sheet'!$Q$4:INDEX('Helping Sheet'!$Q$4:$AB$4,,'Helping Sheet'!$P$1)</definedName>
    <definedName name="TRNet_Profit">'Helping Sheet'!$Q$6:INDEX('Helping Sheet'!$Q$6:$AB$6,,'Helping Sheet'!$P$1)</definedName>
    <definedName name="TROperating_Exp">'Helping Sheet'!$Q$5:INDEX('Helping Sheet'!$Q$5:$AB$5,,'Helping Sheet'!$P$1)</definedName>
    <definedName name="TRSales">'Helping Sheet'!$Q$3:INDEX('Helping Sheet'!$Q$3:$AB$3,,'Helping Sheet'!$P$1)</definedName>
    <definedName name="TV">'Helping Sheet'!$AE$11:INDEX('Helping Sheet'!$AE$11:$AP$11,,'Helping Sheet'!$P$1)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1" i="10" l="1"/>
  <c r="AH11" i="10"/>
  <c r="AG3" i="10"/>
  <c r="AH3" i="10"/>
  <c r="AG4" i="10"/>
  <c r="AH4" i="10"/>
  <c r="AG5" i="10"/>
  <c r="AH5" i="10"/>
  <c r="AG6" i="10"/>
  <c r="AH6" i="10"/>
  <c r="AG7" i="10"/>
  <c r="AH7" i="10"/>
  <c r="AG8" i="10"/>
  <c r="AH8" i="10"/>
  <c r="AB3" i="10"/>
  <c r="AB4" i="10"/>
  <c r="AB21" i="10" s="1"/>
  <c r="W5" i="10"/>
  <c r="W22" i="10" s="1"/>
  <c r="X5" i="10"/>
  <c r="X22" i="10" s="1"/>
  <c r="Y5" i="10"/>
  <c r="Y22" i="10" s="1"/>
  <c r="Z5" i="10"/>
  <c r="Z22" i="10" s="1"/>
  <c r="AA5" i="10"/>
  <c r="AA22" i="10" s="1"/>
  <c r="AB5" i="10"/>
  <c r="AB22" i="10" s="1"/>
  <c r="X6" i="10"/>
  <c r="Y6" i="10"/>
  <c r="Z6" i="10"/>
  <c r="AA6" i="10"/>
  <c r="AB6" i="10"/>
  <c r="Y7" i="10"/>
  <c r="Z7" i="10"/>
  <c r="AA7" i="10"/>
  <c r="AB7" i="10"/>
  <c r="AA8" i="10"/>
  <c r="AB8" i="10"/>
  <c r="W9" i="10"/>
  <c r="AB9" i="10"/>
  <c r="W10" i="10"/>
  <c r="X10" i="10"/>
  <c r="AB10" i="10"/>
  <c r="W11" i="10"/>
  <c r="X11" i="10"/>
  <c r="Y11" i="10"/>
  <c r="AB11" i="10"/>
  <c r="W12" i="10"/>
  <c r="X12" i="10"/>
  <c r="Y12" i="10"/>
  <c r="Z12" i="10"/>
  <c r="AB12" i="10"/>
  <c r="Y13" i="10"/>
  <c r="Z13" i="10"/>
  <c r="AA13" i="10"/>
  <c r="AB13" i="10"/>
  <c r="AA14" i="10"/>
  <c r="AB14" i="10"/>
  <c r="AB15" i="10"/>
  <c r="AB16" i="10"/>
  <c r="W17" i="10"/>
  <c r="X17" i="10"/>
  <c r="Y17" i="10"/>
  <c r="Z17" i="10"/>
  <c r="AA17" i="10"/>
  <c r="AB17" i="10"/>
  <c r="X18" i="10"/>
  <c r="Y18" i="10"/>
  <c r="Z18" i="10"/>
  <c r="AA18" i="10"/>
  <c r="AB18" i="10"/>
  <c r="Y19" i="10"/>
  <c r="Z19" i="10"/>
  <c r="AA19" i="10"/>
  <c r="AB19" i="10"/>
  <c r="AA20" i="10"/>
  <c r="AB20" i="10"/>
  <c r="F10" i="8"/>
  <c r="G10" i="8"/>
  <c r="F26" i="8"/>
  <c r="G26" i="8"/>
  <c r="K10" i="8"/>
  <c r="L10" i="8"/>
  <c r="M10" i="8"/>
  <c r="N10" i="8"/>
  <c r="O10" i="8"/>
  <c r="E3" i="10"/>
  <c r="F3" i="10"/>
  <c r="G3" i="10"/>
  <c r="H3" i="10"/>
  <c r="I3" i="10"/>
  <c r="J3" i="10"/>
  <c r="W3" i="10" s="1"/>
  <c r="K3" i="10"/>
  <c r="X3" i="10" s="1"/>
  <c r="L3" i="10"/>
  <c r="Y3" i="10" s="1"/>
  <c r="M3" i="10"/>
  <c r="Z3" i="10" s="1"/>
  <c r="N3" i="10"/>
  <c r="AA3" i="10" s="1"/>
  <c r="E4" i="10"/>
  <c r="F4" i="10"/>
  <c r="G4" i="10"/>
  <c r="H4" i="10"/>
  <c r="I4" i="10"/>
  <c r="J4" i="10"/>
  <c r="W4" i="10" s="1"/>
  <c r="W21" i="10" s="1"/>
  <c r="K4" i="10"/>
  <c r="X4" i="10" s="1"/>
  <c r="X21" i="10" s="1"/>
  <c r="L4" i="10"/>
  <c r="Y4" i="10" s="1"/>
  <c r="Y21" i="10" s="1"/>
  <c r="M4" i="10"/>
  <c r="Z4" i="10" s="1"/>
  <c r="Z21" i="10" s="1"/>
  <c r="N4" i="10"/>
  <c r="AA4" i="10" s="1"/>
  <c r="AA21" i="10" s="1"/>
  <c r="E5" i="10"/>
  <c r="F5" i="10"/>
  <c r="G5" i="10"/>
  <c r="H5" i="10"/>
  <c r="I5" i="10"/>
  <c r="J5" i="10"/>
  <c r="K5" i="10"/>
  <c r="L5" i="10"/>
  <c r="M5" i="10"/>
  <c r="N5" i="10"/>
  <c r="E6" i="10"/>
  <c r="F6" i="10"/>
  <c r="G6" i="10"/>
  <c r="H6" i="10"/>
  <c r="I6" i="10"/>
  <c r="J6" i="10"/>
  <c r="W6" i="10" s="1"/>
  <c r="K6" i="10"/>
  <c r="L6" i="10"/>
  <c r="M6" i="10"/>
  <c r="N6" i="10"/>
  <c r="E7" i="10"/>
  <c r="F7" i="10"/>
  <c r="G7" i="10"/>
  <c r="H7" i="10"/>
  <c r="I7" i="10"/>
  <c r="J7" i="10"/>
  <c r="W7" i="10" s="1"/>
  <c r="K7" i="10"/>
  <c r="X7" i="10" s="1"/>
  <c r="L7" i="10"/>
  <c r="M7" i="10"/>
  <c r="N7" i="10"/>
  <c r="E8" i="10"/>
  <c r="F8" i="10"/>
  <c r="G8" i="10"/>
  <c r="H8" i="10"/>
  <c r="I8" i="10"/>
  <c r="J8" i="10"/>
  <c r="W8" i="10" s="1"/>
  <c r="K8" i="10"/>
  <c r="X8" i="10" s="1"/>
  <c r="L8" i="10"/>
  <c r="Y8" i="10" s="1"/>
  <c r="M8" i="10"/>
  <c r="Z8" i="10" s="1"/>
  <c r="N8" i="10"/>
  <c r="E9" i="10"/>
  <c r="F9" i="10"/>
  <c r="G9" i="10"/>
  <c r="H9" i="10"/>
  <c r="I9" i="10"/>
  <c r="J9" i="10"/>
  <c r="K9" i="10"/>
  <c r="X9" i="10" s="1"/>
  <c r="L9" i="10"/>
  <c r="Y9" i="10" s="1"/>
  <c r="M9" i="10"/>
  <c r="Z9" i="10" s="1"/>
  <c r="N9" i="10"/>
  <c r="AA9" i="10" s="1"/>
  <c r="E10" i="10"/>
  <c r="F10" i="10"/>
  <c r="G10" i="10"/>
  <c r="H10" i="10"/>
  <c r="I10" i="10"/>
  <c r="J10" i="10"/>
  <c r="K10" i="10"/>
  <c r="L10" i="10"/>
  <c r="Y10" i="10" s="1"/>
  <c r="M10" i="10"/>
  <c r="Z10" i="10" s="1"/>
  <c r="N10" i="10"/>
  <c r="AA10" i="10" s="1"/>
  <c r="E11" i="10"/>
  <c r="F11" i="10"/>
  <c r="G11" i="10"/>
  <c r="H11" i="10"/>
  <c r="I11" i="10"/>
  <c r="J11" i="10"/>
  <c r="K11" i="10"/>
  <c r="L11" i="10"/>
  <c r="M11" i="10"/>
  <c r="Z11" i="10" s="1"/>
  <c r="N11" i="10"/>
  <c r="AA11" i="10" s="1"/>
  <c r="E12" i="10"/>
  <c r="F12" i="10"/>
  <c r="G12" i="10"/>
  <c r="H12" i="10"/>
  <c r="I12" i="10"/>
  <c r="J12" i="10"/>
  <c r="K12" i="10"/>
  <c r="L12" i="10"/>
  <c r="M12" i="10"/>
  <c r="N12" i="10"/>
  <c r="AA12" i="10" s="1"/>
  <c r="E13" i="10"/>
  <c r="R13" i="10" s="1"/>
  <c r="F13" i="10"/>
  <c r="S13" i="10" s="1"/>
  <c r="G13" i="10"/>
  <c r="T13" i="10" s="1"/>
  <c r="H13" i="10"/>
  <c r="U13" i="10" s="1"/>
  <c r="I13" i="10"/>
  <c r="V13" i="10" s="1"/>
  <c r="J13" i="10"/>
  <c r="W13" i="10" s="1"/>
  <c r="K13" i="10"/>
  <c r="X13" i="10" s="1"/>
  <c r="L13" i="10"/>
  <c r="M13" i="10"/>
  <c r="N13" i="10"/>
  <c r="E14" i="10"/>
  <c r="F14" i="10"/>
  <c r="G14" i="10"/>
  <c r="H14" i="10"/>
  <c r="I14" i="10"/>
  <c r="J14" i="10"/>
  <c r="W14" i="10" s="1"/>
  <c r="K14" i="10"/>
  <c r="X14" i="10" s="1"/>
  <c r="L14" i="10"/>
  <c r="Y14" i="10" s="1"/>
  <c r="M14" i="10"/>
  <c r="Z14" i="10" s="1"/>
  <c r="N14" i="10"/>
  <c r="E15" i="10"/>
  <c r="F15" i="10"/>
  <c r="G15" i="10"/>
  <c r="H15" i="10"/>
  <c r="I15" i="10"/>
  <c r="J15" i="10"/>
  <c r="W15" i="10" s="1"/>
  <c r="K15" i="10"/>
  <c r="X15" i="10" s="1"/>
  <c r="L15" i="10"/>
  <c r="Y15" i="10" s="1"/>
  <c r="M15" i="10"/>
  <c r="Z15" i="10" s="1"/>
  <c r="N15" i="10"/>
  <c r="AA15" i="10" s="1"/>
  <c r="E16" i="10"/>
  <c r="F16" i="10"/>
  <c r="G16" i="10"/>
  <c r="H16" i="10"/>
  <c r="I16" i="10"/>
  <c r="J16" i="10"/>
  <c r="W16" i="10" s="1"/>
  <c r="K16" i="10"/>
  <c r="X16" i="10" s="1"/>
  <c r="L16" i="10"/>
  <c r="Y16" i="10" s="1"/>
  <c r="M16" i="10"/>
  <c r="Z16" i="10" s="1"/>
  <c r="N16" i="10"/>
  <c r="AA16" i="10" s="1"/>
  <c r="E17" i="10"/>
  <c r="F17" i="10"/>
  <c r="G17" i="10"/>
  <c r="H17" i="10"/>
  <c r="I17" i="10"/>
  <c r="J17" i="10"/>
  <c r="K17" i="10"/>
  <c r="L17" i="10"/>
  <c r="M17" i="10"/>
  <c r="N17" i="10"/>
  <c r="E18" i="10"/>
  <c r="F18" i="10"/>
  <c r="G18" i="10"/>
  <c r="H18" i="10"/>
  <c r="I18" i="10"/>
  <c r="J18" i="10"/>
  <c r="W18" i="10" s="1"/>
  <c r="K18" i="10"/>
  <c r="L18" i="10"/>
  <c r="M18" i="10"/>
  <c r="N18" i="10"/>
  <c r="E19" i="10"/>
  <c r="F19" i="10"/>
  <c r="G19" i="10"/>
  <c r="H19" i="10"/>
  <c r="I19" i="10"/>
  <c r="J19" i="10"/>
  <c r="W19" i="10" s="1"/>
  <c r="K19" i="10"/>
  <c r="X19" i="10" s="1"/>
  <c r="L19" i="10"/>
  <c r="M19" i="10"/>
  <c r="N19" i="10"/>
  <c r="E20" i="10"/>
  <c r="F20" i="10"/>
  <c r="G20" i="10"/>
  <c r="H20" i="10"/>
  <c r="I20" i="10"/>
  <c r="J20" i="10"/>
  <c r="W20" i="10" s="1"/>
  <c r="K20" i="10"/>
  <c r="X20" i="10" s="1"/>
  <c r="L20" i="10"/>
  <c r="Y20" i="10" s="1"/>
  <c r="M20" i="10"/>
  <c r="Z20" i="10" s="1"/>
  <c r="N20" i="10"/>
  <c r="E21" i="10"/>
  <c r="F21" i="10"/>
  <c r="G21" i="10"/>
  <c r="H21" i="10"/>
  <c r="I21" i="10"/>
  <c r="J21" i="10"/>
  <c r="K21" i="10"/>
  <c r="L21" i="10"/>
  <c r="M21" i="10"/>
  <c r="N21" i="10"/>
  <c r="E22" i="10"/>
  <c r="F22" i="10"/>
  <c r="G22" i="10"/>
  <c r="H22" i="10"/>
  <c r="I22" i="10"/>
  <c r="J22" i="10"/>
  <c r="K22" i="10"/>
  <c r="L22" i="10"/>
  <c r="M22" i="10"/>
  <c r="N22" i="10"/>
  <c r="I10" i="8"/>
  <c r="J10" i="8"/>
  <c r="E10" i="8"/>
  <c r="H10" i="8"/>
  <c r="D10" i="8"/>
  <c r="S3" i="10" l="1"/>
  <c r="U5" i="10"/>
  <c r="U22" i="10" s="1"/>
  <c r="T17" i="10"/>
  <c r="T3" i="10"/>
  <c r="V5" i="10"/>
  <c r="V22" i="10" s="1"/>
  <c r="R3" i="10"/>
  <c r="U17" i="10"/>
  <c r="R11" i="10"/>
  <c r="R12" i="10"/>
  <c r="S14" i="10"/>
  <c r="U3" i="10"/>
  <c r="T15" i="10"/>
  <c r="T11" i="10"/>
  <c r="U12" i="10"/>
  <c r="U6" i="10"/>
  <c r="T12" i="10"/>
  <c r="V7" i="10"/>
  <c r="U14" i="10"/>
  <c r="P1" i="10"/>
  <c r="D21" i="10"/>
  <c r="D22" i="10"/>
  <c r="C22" i="10"/>
  <c r="C21" i="10"/>
  <c r="D17" i="10"/>
  <c r="D18" i="10"/>
  <c r="D19" i="10"/>
  <c r="D20" i="10"/>
  <c r="C19" i="10"/>
  <c r="C20" i="10"/>
  <c r="C17" i="10"/>
  <c r="V17" i="10" s="1"/>
  <c r="C18" i="10"/>
  <c r="C4" i="10"/>
  <c r="S4" i="10" s="1"/>
  <c r="S21" i="10" s="1"/>
  <c r="D4" i="10"/>
  <c r="C5" i="10"/>
  <c r="T5" i="10" s="1"/>
  <c r="T22" i="10" s="1"/>
  <c r="D5" i="10"/>
  <c r="C6" i="10"/>
  <c r="D6" i="10"/>
  <c r="C7" i="10"/>
  <c r="D7" i="10"/>
  <c r="C8" i="10"/>
  <c r="D8" i="10"/>
  <c r="Q8" i="10" s="1"/>
  <c r="C9" i="10"/>
  <c r="D9" i="10"/>
  <c r="C10" i="10"/>
  <c r="R10" i="10" s="1"/>
  <c r="D10" i="10"/>
  <c r="C11" i="10"/>
  <c r="D11" i="10"/>
  <c r="C12" i="10"/>
  <c r="V12" i="10" s="1"/>
  <c r="D12" i="10"/>
  <c r="C13" i="10"/>
  <c r="D13" i="10"/>
  <c r="Q13" i="10" s="1"/>
  <c r="C14" i="10"/>
  <c r="T14" i="10" s="1"/>
  <c r="D14" i="10"/>
  <c r="C15" i="10"/>
  <c r="S15" i="10" s="1"/>
  <c r="D15" i="10"/>
  <c r="Q15" i="10" s="1"/>
  <c r="D3" i="10"/>
  <c r="C3" i="10"/>
  <c r="V3" i="10" s="1"/>
  <c r="D10" i="7" a="1"/>
  <c r="D10" i="7" s="1"/>
  <c r="P21" i="1" s="1"/>
  <c r="D9" i="7" a="1"/>
  <c r="D9" i="7" s="1"/>
  <c r="P20" i="1" s="1"/>
  <c r="D8" i="7" a="1"/>
  <c r="D8" i="7" s="1"/>
  <c r="P19" i="1" s="1"/>
  <c r="D17" i="5" a="1"/>
  <c r="D17" i="5" s="1"/>
  <c r="D33" i="1" s="1"/>
  <c r="E33" i="1" s="1"/>
  <c r="D11" i="5" a="1"/>
  <c r="D11" i="5" s="1"/>
  <c r="D23" i="1" s="1"/>
  <c r="E23" i="1" s="1"/>
  <c r="D10" i="5" a="1"/>
  <c r="D10" i="5" s="1"/>
  <c r="D22" i="1" s="1"/>
  <c r="E22" i="1" s="1"/>
  <c r="D9" i="5" a="1"/>
  <c r="D9" i="5" s="1"/>
  <c r="D20" i="1" s="1"/>
  <c r="E20" i="1" s="1"/>
  <c r="D8" i="5" a="1"/>
  <c r="D8" i="5" s="1"/>
  <c r="D19" i="1" s="1"/>
  <c r="E19" i="1" s="1"/>
  <c r="D7" i="5" a="1"/>
  <c r="D7" i="5" s="1"/>
  <c r="D18" i="1" s="1"/>
  <c r="E18" i="1" s="1"/>
  <c r="D8" i="4" a="1"/>
  <c r="D8" i="4" s="1"/>
  <c r="D7" i="4" a="1"/>
  <c r="D7" i="4" s="1"/>
  <c r="R18" i="10" l="1"/>
  <c r="S18" i="10"/>
  <c r="T18" i="10"/>
  <c r="U15" i="10"/>
  <c r="V15" i="10"/>
  <c r="U18" i="10"/>
  <c r="S12" i="10"/>
  <c r="V10" i="10"/>
  <c r="S10" i="10"/>
  <c r="T10" i="10"/>
  <c r="U10" i="10"/>
  <c r="R9" i="10"/>
  <c r="S9" i="10"/>
  <c r="V9" i="10"/>
  <c r="T9" i="10"/>
  <c r="U9" i="10"/>
  <c r="S8" i="10"/>
  <c r="R8" i="10"/>
  <c r="AF4" i="10" s="1"/>
  <c r="U8" i="10"/>
  <c r="AI4" i="10" s="1"/>
  <c r="T8" i="10"/>
  <c r="V8" i="10"/>
  <c r="R19" i="10"/>
  <c r="AF7" i="10" s="1"/>
  <c r="T19" i="10"/>
  <c r="U19" i="10"/>
  <c r="S19" i="10"/>
  <c r="T4" i="10"/>
  <c r="T21" i="10" s="1"/>
  <c r="V14" i="10"/>
  <c r="V19" i="10"/>
  <c r="S6" i="10"/>
  <c r="T6" i="10"/>
  <c r="R6" i="10"/>
  <c r="R14" i="10"/>
  <c r="V11" i="10"/>
  <c r="U11" i="10"/>
  <c r="R5" i="10"/>
  <c r="R22" i="10" s="1"/>
  <c r="S5" i="10"/>
  <c r="S22" i="10" s="1"/>
  <c r="U4" i="10"/>
  <c r="U21" i="10" s="1"/>
  <c r="S11" i="10"/>
  <c r="R4" i="10"/>
  <c r="R21" i="10" s="1"/>
  <c r="R17" i="10"/>
  <c r="S17" i="10"/>
  <c r="T20" i="10"/>
  <c r="U20" i="10"/>
  <c r="V20" i="10"/>
  <c r="R20" i="10"/>
  <c r="S20" i="10"/>
  <c r="R15" i="10"/>
  <c r="S7" i="10"/>
  <c r="U7" i="10"/>
  <c r="T7" i="10"/>
  <c r="R7" i="10"/>
  <c r="V18" i="10"/>
  <c r="AJ7" i="10" s="1"/>
  <c r="V4" i="10"/>
  <c r="V21" i="10" s="1"/>
  <c r="AJ8" i="10" s="1"/>
  <c r="V6" i="10"/>
  <c r="AN7" i="10"/>
  <c r="AM6" i="10"/>
  <c r="AM8" i="10"/>
  <c r="AN8" i="10"/>
  <c r="AL8" i="10"/>
  <c r="AK7" i="10"/>
  <c r="AL7" i="10"/>
  <c r="AK3" i="10"/>
  <c r="Q18" i="10"/>
  <c r="AM4" i="10"/>
  <c r="AI8" i="10"/>
  <c r="AN3" i="10"/>
  <c r="AN11" i="10" s="1"/>
  <c r="AL3" i="10"/>
  <c r="AL11" i="10" s="1"/>
  <c r="AM5" i="10"/>
  <c r="AN4" i="10"/>
  <c r="AL4" i="10"/>
  <c r="AN6" i="10"/>
  <c r="AL6" i="10"/>
  <c r="AN5" i="10"/>
  <c r="AL5" i="10"/>
  <c r="AM3" i="10"/>
  <c r="AM11" i="10" s="1"/>
  <c r="AK4" i="10"/>
  <c r="Q4" i="10"/>
  <c r="AM7" i="10"/>
  <c r="Q17" i="10"/>
  <c r="Q7" i="10"/>
  <c r="Q12" i="10"/>
  <c r="AI7" i="10"/>
  <c r="Q19" i="10"/>
  <c r="AI3" i="10"/>
  <c r="Q6" i="10"/>
  <c r="Q3" i="10"/>
  <c r="Q20" i="10"/>
  <c r="Q11" i="10"/>
  <c r="Q14" i="10"/>
  <c r="Q10" i="10"/>
  <c r="P8" i="10" a="1"/>
  <c r="P8" i="10" s="1"/>
  <c r="AK6" i="10"/>
  <c r="AK5" i="10"/>
  <c r="AK8" i="10"/>
  <c r="Q9" i="10"/>
  <c r="Q5" i="10"/>
  <c r="P3" i="10" a="1"/>
  <c r="P3" i="10" s="1"/>
  <c r="P18" i="10" a="1"/>
  <c r="P18" i="10" s="1"/>
  <c r="AO7" i="10" s="1"/>
  <c r="P13" i="10" a="1"/>
  <c r="P13" i="10" s="1"/>
  <c r="P10" i="10" a="1"/>
  <c r="P10" i="10" s="1"/>
  <c r="P5" i="10" a="1"/>
  <c r="P5" i="10" s="1"/>
  <c r="P20" i="10" a="1"/>
  <c r="P20" i="10" s="1"/>
  <c r="P15" i="10" a="1"/>
  <c r="P15" i="10" s="1"/>
  <c r="P12" i="10" a="1"/>
  <c r="P12" i="10" s="1"/>
  <c r="P7" i="10" a="1"/>
  <c r="P7" i="10" s="1"/>
  <c r="AO4" i="10" s="1"/>
  <c r="P4" i="10" a="1"/>
  <c r="P4" i="10" s="1"/>
  <c r="P17" i="10" a="1"/>
  <c r="P17" i="10" s="1"/>
  <c r="P14" i="10" a="1"/>
  <c r="P14" i="10" s="1"/>
  <c r="P9" i="10" a="1"/>
  <c r="P9" i="10" s="1"/>
  <c r="P6" i="10" a="1"/>
  <c r="P6" i="10" s="1"/>
  <c r="P19" i="10" a="1"/>
  <c r="P19" i="10" s="1"/>
  <c r="P11" i="10" a="1"/>
  <c r="P11" i="10" s="1"/>
  <c r="AJ3" i="10" l="1"/>
  <c r="AO5" i="10"/>
  <c r="AE4" i="10"/>
  <c r="AP4" i="10"/>
  <c r="Q21" i="10"/>
  <c r="Q22" i="10"/>
  <c r="AE8" i="10" s="1"/>
  <c r="AP5" i="10"/>
  <c r="AE7" i="10"/>
  <c r="P22" i="10"/>
  <c r="AF8" i="10"/>
  <c r="P21" i="10"/>
  <c r="AP7" i="10"/>
  <c r="AJ4" i="10"/>
  <c r="AJ5" i="10"/>
  <c r="AI5" i="10"/>
  <c r="AF5" i="10"/>
  <c r="AE5" i="10"/>
  <c r="AF3" i="10"/>
  <c r="AK11" i="10"/>
  <c r="AE3" i="10"/>
  <c r="E26" i="8"/>
  <c r="D16" i="10" s="1"/>
  <c r="H26" i="8"/>
  <c r="I26" i="8"/>
  <c r="J26" i="8"/>
  <c r="D26" i="8"/>
  <c r="C16" i="10" s="1"/>
  <c r="D72" i="2" a="1"/>
  <c r="D72" i="2" s="1"/>
  <c r="E72" i="2" s="1"/>
  <c r="D73" i="2" a="1"/>
  <c r="D73" i="2" s="1"/>
  <c r="E73" i="2" s="1"/>
  <c r="D71" i="2" a="1"/>
  <c r="D71" i="2" s="1"/>
  <c r="D63" i="2" a="1"/>
  <c r="D63" i="2" s="1"/>
  <c r="D61" i="2" a="1"/>
  <c r="D61" i="2" s="1"/>
  <c r="D7" i="6" s="1"/>
  <c r="D49" i="2" a="1"/>
  <c r="D49" i="2" s="1"/>
  <c r="E49" i="2" s="1"/>
  <c r="D50" i="2" a="1"/>
  <c r="D50" i="2" s="1"/>
  <c r="D51" i="2" a="1"/>
  <c r="D51" i="2" s="1"/>
  <c r="E51" i="2" s="1"/>
  <c r="D52" i="2" a="1"/>
  <c r="D52" i="2" s="1"/>
  <c r="E52" i="2" s="1"/>
  <c r="D53" i="2" a="1"/>
  <c r="D53" i="2" s="1"/>
  <c r="E53" i="2" s="1"/>
  <c r="D48" i="2" a="1"/>
  <c r="D48" i="2" s="1"/>
  <c r="D40" i="2" a="1"/>
  <c r="D40" i="2" s="1"/>
  <c r="D39" i="2" a="1"/>
  <c r="D39" i="2" s="1"/>
  <c r="D18" i="2" a="1"/>
  <c r="D18" i="2" s="1"/>
  <c r="D16" i="2" a="1"/>
  <c r="D16" i="2" s="1"/>
  <c r="D17" i="2" a="1"/>
  <c r="D17" i="2" s="1"/>
  <c r="D15" i="2" a="1"/>
  <c r="D15" i="2" s="1"/>
  <c r="F16" i="9"/>
  <c r="F15" i="9"/>
  <c r="F14" i="9"/>
  <c r="F13" i="9"/>
  <c r="F12" i="9"/>
  <c r="F11" i="9"/>
  <c r="F10" i="9"/>
  <c r="F9" i="9"/>
  <c r="R16" i="10" l="1"/>
  <c r="V16" i="10"/>
  <c r="AJ6" i="10" s="1"/>
  <c r="AJ11" i="10" s="1"/>
  <c r="T16" i="10"/>
  <c r="S16" i="10"/>
  <c r="U16" i="10"/>
  <c r="AO8" i="10"/>
  <c r="AP8" i="10"/>
  <c r="AP3" i="10"/>
  <c r="AP11" i="10" s="1"/>
  <c r="AO3" i="10"/>
  <c r="AI6" i="10"/>
  <c r="AI11" i="10" s="1"/>
  <c r="Q16" i="10"/>
  <c r="P16" i="10" a="1"/>
  <c r="P16" i="10" s="1"/>
  <c r="AO6" i="10" s="1"/>
  <c r="AF6" i="10"/>
  <c r="AF11" i="10" s="1"/>
  <c r="E63" i="2"/>
  <c r="D9" i="6"/>
  <c r="J20" i="1" s="1"/>
  <c r="K20" i="1" s="1"/>
  <c r="D8" i="3"/>
  <c r="J8" i="1" s="1"/>
  <c r="K8" i="1" s="1"/>
  <c r="D27" i="2"/>
  <c r="E27" i="2" s="1"/>
  <c r="D7" i="3"/>
  <c r="D26" i="2"/>
  <c r="S19" i="1"/>
  <c r="Q19" i="1"/>
  <c r="S20" i="1"/>
  <c r="Q20" i="1"/>
  <c r="S21" i="1"/>
  <c r="Q21" i="1"/>
  <c r="D75" i="2"/>
  <c r="E71" i="2"/>
  <c r="E61" i="2"/>
  <c r="E48" i="2"/>
  <c r="D55" i="2"/>
  <c r="E40" i="2"/>
  <c r="D42" i="2"/>
  <c r="E50" i="2"/>
  <c r="D20" i="2"/>
  <c r="E39" i="2"/>
  <c r="D62" i="2" a="1"/>
  <c r="D62" i="2" s="1"/>
  <c r="F10" i="7"/>
  <c r="F9" i="7"/>
  <c r="F8" i="7"/>
  <c r="J18" i="1"/>
  <c r="K18" i="1" s="1"/>
  <c r="P8" i="1"/>
  <c r="Q8" i="1" s="1"/>
  <c r="E18" i="2"/>
  <c r="D10" i="1" s="1"/>
  <c r="E10" i="1" s="1"/>
  <c r="E17" i="2"/>
  <c r="D9" i="1" s="1"/>
  <c r="E9" i="1" s="1"/>
  <c r="E16" i="2"/>
  <c r="D8" i="1" s="1"/>
  <c r="E8" i="1" s="1"/>
  <c r="E15" i="2"/>
  <c r="D7" i="1" s="1"/>
  <c r="E7" i="1" s="1"/>
  <c r="AE6" i="10" l="1"/>
  <c r="AE11" i="10" s="1"/>
  <c r="AP6" i="10"/>
  <c r="AO11" i="10"/>
  <c r="S23" i="1"/>
  <c r="O23" i="1" s="1"/>
  <c r="D10" i="3"/>
  <c r="J10" i="1" s="1"/>
  <c r="I11" i="1" s="1"/>
  <c r="E62" i="2"/>
  <c r="D8" i="6"/>
  <c r="E26" i="2"/>
  <c r="D29" i="2"/>
  <c r="D31" i="2"/>
  <c r="C32" i="2" s="1"/>
  <c r="D65" i="2"/>
  <c r="C6" i="2" s="1"/>
  <c r="F12" i="7"/>
  <c r="C12" i="7" s="1"/>
  <c r="D10" i="4"/>
  <c r="C13" i="4" s="1"/>
  <c r="D25" i="1"/>
  <c r="D13" i="5"/>
  <c r="D16" i="5" s="1"/>
  <c r="P7" i="1"/>
  <c r="Q7" i="1" s="1"/>
  <c r="J7" i="1"/>
  <c r="K7" i="1" s="1"/>
  <c r="C11" i="3" l="1"/>
  <c r="M33" i="1"/>
  <c r="D18" i="5"/>
  <c r="D34" i="1" s="1"/>
  <c r="D32" i="1"/>
  <c r="D11" i="6"/>
  <c r="C12" i="6" s="1"/>
  <c r="J19" i="1"/>
  <c r="J22" i="1" s="1"/>
  <c r="I23" i="1" s="1"/>
  <c r="E25" i="1"/>
  <c r="P10" i="1"/>
  <c r="O11" i="1" s="1"/>
  <c r="K19" i="1" l="1"/>
  <c r="E34" i="1"/>
  <c r="E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<sst xmlns="http://schemas.openxmlformats.org/spreadsheetml/2006/main" count="272" uniqueCount="75">
  <si>
    <t>Sales / Revenue</t>
  </si>
  <si>
    <t>Gross Profit</t>
  </si>
  <si>
    <t>Operating Expense</t>
  </si>
  <si>
    <t>Net Profit</t>
  </si>
  <si>
    <t>Period 1</t>
  </si>
  <si>
    <t>Period 2</t>
  </si>
  <si>
    <t>Period 3</t>
  </si>
  <si>
    <t>Period 4</t>
  </si>
  <si>
    <t>Period 5</t>
  </si>
  <si>
    <t>TRENDS</t>
  </si>
  <si>
    <t>DEBT TO EQUITY</t>
  </si>
  <si>
    <t>Total Liabilities</t>
  </si>
  <si>
    <t>Total Equity</t>
  </si>
  <si>
    <t>EBITDA</t>
  </si>
  <si>
    <t>Net Income After Tax</t>
  </si>
  <si>
    <t>Interest Expense</t>
  </si>
  <si>
    <t>Income Taxes</t>
  </si>
  <si>
    <t>Depreciation Expense</t>
  </si>
  <si>
    <t>Amortization Expense</t>
  </si>
  <si>
    <t>MIS-MATCHED FINANCING</t>
  </si>
  <si>
    <t>Gross Fixed Assets</t>
  </si>
  <si>
    <t>Long Term Debt</t>
  </si>
  <si>
    <t>Retained Earnings</t>
  </si>
  <si>
    <t>CASH FLOW ACTIVITY PATTERN</t>
  </si>
  <si>
    <t>Financing Activities</t>
  </si>
  <si>
    <t>Operating Activities</t>
  </si>
  <si>
    <t>Investing Activities</t>
  </si>
  <si>
    <t>Sales/Revenue</t>
  </si>
  <si>
    <t>Change in Gross Profit</t>
  </si>
  <si>
    <t>Change in Operating Expense</t>
  </si>
  <si>
    <t>EXPENSE CONTROL</t>
  </si>
  <si>
    <t>Result</t>
  </si>
  <si>
    <t>Debt To Equity</t>
  </si>
  <si>
    <t>Debt To Equity Ratio</t>
  </si>
  <si>
    <t>Compared to 2.5</t>
  </si>
  <si>
    <t>Net Profit After Tax</t>
  </si>
  <si>
    <t>Interest</t>
  </si>
  <si>
    <t>Income Tax</t>
  </si>
  <si>
    <t>Borrowing Power</t>
  </si>
  <si>
    <t>Long Term Debt Capacity</t>
  </si>
  <si>
    <t>Long Term Debt Held</t>
  </si>
  <si>
    <t>Borrowing Power Remaining</t>
  </si>
  <si>
    <t>Change in Gross Fixed Assets</t>
  </si>
  <si>
    <t>Change in Long Term Debt</t>
  </si>
  <si>
    <t>+</t>
  </si>
  <si>
    <t>Change in Retained Earnings</t>
  </si>
  <si>
    <t>Positive or Negative Number</t>
  </si>
  <si>
    <t>-</t>
  </si>
  <si>
    <t>Use This Chart To Interpret the Results of the Analysis</t>
  </si>
  <si>
    <t>Operating Activites</t>
  </si>
  <si>
    <t>Explanation</t>
  </si>
  <si>
    <t>Company is using cash generated from operations and from the sale of assets and from financing to build up a pile of cash - very liquid company, possible looking for acquisition</t>
  </si>
  <si>
    <t>Company is using cash flow generated from operations to buy fixed assets and to pay down debt or pay owners</t>
  </si>
  <si>
    <t>Company is using cash from operations and from sale of fixed assets to pay down debt or pay owners</t>
  </si>
  <si>
    <t>Company is using cash flow from operations and from borrowing (or from owner investment) to expand</t>
  </si>
  <si>
    <t>Company's operating cash flow problems are covered by the sale of fixed assets and by borrowing or by shareholder contributions</t>
  </si>
  <si>
    <t>Company is growing rapidly but has shortfalls in cash from operations and from the purchase of fixed assets financed by long term debt or new financing by owners</t>
  </si>
  <si>
    <t>Company is financing operating cash flow shortages and payments to creditors and/or stockholders via the sale of fixed assets</t>
  </si>
  <si>
    <t>Helping</t>
  </si>
  <si>
    <t>Results</t>
  </si>
  <si>
    <t>Period 6</t>
  </si>
  <si>
    <t>Period 7</t>
  </si>
  <si>
    <t>Period 8</t>
  </si>
  <si>
    <t>Period 9</t>
  </si>
  <si>
    <t>Period 10</t>
  </si>
  <si>
    <t xml:space="preserve"> </t>
  </si>
  <si>
    <t>TV VALUE</t>
  </si>
  <si>
    <t>TRANSFERRABLE VALUE (TV) RATING</t>
  </si>
  <si>
    <t>Current</t>
  </si>
  <si>
    <t>TV</t>
  </si>
  <si>
    <t>TV VALUES</t>
  </si>
  <si>
    <t xml:space="preserve">Net Profit </t>
  </si>
  <si>
    <t>Company is using cash reserves to finance operation shortfalls and pay long term creditors and/or investors</t>
  </si>
  <si>
    <t>Period 11</t>
  </si>
  <si>
    <t>Period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</si>
</sst>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\ #,##0_);_(&quot;$&quot;\ \(#,##0\);_(&quot;$&quot;\ &quot;-&quot;_);_(@_)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Montserrat"/>
      <family val="3"/>
    </font>
    <font>
      <i/>
      <sz val="12"/>
      <color theme="1"/>
      <name val="Montserrat"/>
      <family val="3"/>
    </font>
    <font>
      <sz val="12"/>
      <color theme="5"/>
      <name val="Montserrat"/>
      <family val="3"/>
    </font>
    <font>
      <sz val="12"/>
      <color theme="1" tint="0.249977111117893"/>
      <name val="Montserrat"/>
      <family val="3"/>
    </font>
    <font>
      <i/>
      <sz val="12"/>
      <color theme="1" tint="0.249977111117893"/>
      <name val="Montserrat"/>
      <family val="3"/>
    </font>
    <font>
      <b/>
      <sz val="18"/>
      <color theme="1" tint="0.249977111117893"/>
      <name val="Montserrat"/>
      <family val="3"/>
    </font>
    <font>
      <sz val="14"/>
      <color theme="1" tint="0.249977111117893"/>
      <name val="Montserrat"/>
      <family val="3"/>
    </font>
    <font>
      <sz val="18"/>
      <color theme="4"/>
      <name val="Montserrat"/>
      <family val="3"/>
    </font>
    <font>
      <sz val="12"/>
      <color theme="7" tint="-0.499984740745262"/>
      <name val="Montserrat"/>
      <family val="3"/>
    </font>
    <font>
      <b/>
      <sz val="12"/>
      <color theme="5"/>
      <name val="Montserrat"/>
      <family val="3"/>
    </font>
    <font>
      <sz val="18"/>
      <color theme="0"/>
      <name val="Montserrat"/>
      <family val="3"/>
    </font>
    <font>
      <b/>
      <sz val="8"/>
      <color theme="5"/>
      <name val="Montserrat"/>
      <family val="3"/>
    </font>
    <font>
      <sz val="12"/>
      <color theme="0"/>
      <name val="Montserrat"/>
      <family val="3"/>
    </font>
    <font>
      <sz val="8"/>
      <name val="Calibri"/>
      <family val="2"/>
      <scheme val="minor"/>
    </font>
    <font>
      <i/>
      <sz val="18"/>
      <color theme="5"/>
      <name val="Montserrat"/>
      <family val="3"/>
    </font>
    <font>
      <b/>
      <sz val="20"/>
      <color theme="5"/>
      <name val="Montserrat"/>
      <family val="3"/>
    </font>
    <font>
      <sz val="14"/>
      <color theme="1"/>
      <name val="Montserrat"/>
      <family val="3"/>
    </font>
    <font>
      <b/>
      <sz val="14"/>
      <color theme="7" tint="-0.499984740745262"/>
      <name val="Montserrat"/>
      <family val="3"/>
    </font>
    <font>
      <b/>
      <sz val="14"/>
      <color theme="5"/>
      <name val="Montserrat"/>
      <family val="3"/>
    </font>
    <font>
      <sz val="16"/>
      <color theme="5"/>
      <name val="Montserrat"/>
      <family val="3"/>
    </font>
    <font>
      <sz val="30"/>
      <color theme="5"/>
      <name val="Montserrat"/>
      <family val="3"/>
    </font>
    <font>
      <sz val="18"/>
      <color theme="7" tint="-0.499984740745262"/>
      <name val="Montserrat"/>
      <family val="3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EFF2F5"/>
        <bgColor indexed="64"/>
      </patternFill>
    </fill>
    <fill>
      <patternFill patternType="solid">
        <fgColor theme="7" tint="-9.9978637043366805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theme="7" tint="-9.9948118533890809E-2"/>
      </top>
      <bottom style="medium">
        <color theme="7" tint="-9.9948118533890809E-2"/>
      </bottom>
      <diagonal/>
    </border>
    <border>
      <left/>
      <right/>
      <top style="medium">
        <color theme="7" tint="-9.9948118533890809E-2"/>
      </top>
      <bottom style="thin">
        <color theme="7" tint="-9.9948118533890809E-2"/>
      </bottom>
      <diagonal/>
    </border>
    <border>
      <left/>
      <right/>
      <top style="thin">
        <color theme="7" tint="-9.9948118533890809E-2"/>
      </top>
      <bottom style="thin">
        <color theme="7" tint="-9.9948118533890809E-2"/>
      </bottom>
      <diagonal/>
    </border>
    <border>
      <left/>
      <right/>
      <top style="thin">
        <color theme="7" tint="-9.9948118533890809E-2"/>
      </top>
      <bottom style="medium">
        <color theme="7" tint="-9.9948118533890809E-2"/>
      </bottom>
      <diagonal/>
    </border>
    <border>
      <left/>
      <right/>
      <top style="medium">
        <color theme="7" tint="-9.9948118533890809E-2"/>
      </top>
      <bottom style="medium">
        <color theme="7" tint="-9.9917600024414813E-2"/>
      </bottom>
      <diagonal/>
    </border>
    <border>
      <left/>
      <right/>
      <top style="medium">
        <color theme="7" tint="-9.9948118533890809E-2"/>
      </top>
      <bottom style="thin">
        <color theme="7" tint="-9.9917600024414813E-2"/>
      </bottom>
      <diagonal/>
    </border>
    <border>
      <left/>
      <right/>
      <top style="thin">
        <color theme="7" tint="-9.9917600024414813E-2"/>
      </top>
      <bottom style="thin">
        <color theme="7" tint="-9.9917600024414813E-2"/>
      </bottom>
      <diagonal/>
    </border>
    <border>
      <left/>
      <right/>
      <top style="thin">
        <color theme="7" tint="-9.9917600024414813E-2"/>
      </top>
      <bottom style="medium">
        <color theme="7" tint="-9.9917600024414813E-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7" tint="-9.9948118533890809E-2"/>
      </top>
      <bottom/>
      <diagonal/>
    </border>
    <border>
      <left/>
      <right/>
      <top style="thin">
        <color theme="7" tint="-9.9948118533890809E-2"/>
      </top>
      <bottom style="medium">
        <color theme="7" tint="-9.9917600024414813E-2"/>
      </bottom>
      <diagonal/>
    </border>
    <border>
      <left/>
      <right/>
      <top style="thin">
        <color theme="7" tint="-9.9917600024414813E-2"/>
      </top>
      <bottom/>
      <diagonal/>
    </border>
    <border>
      <left/>
      <right/>
      <top style="medium">
        <color theme="7" tint="-9.9887081514938816E-2"/>
      </top>
      <bottom/>
      <diagonal/>
    </border>
    <border>
      <left/>
      <right/>
      <top style="medium">
        <color theme="7" tint="-9.9887081514938816E-2"/>
      </top>
      <bottom style="thin">
        <color theme="7" tint="-9.9917600024414813E-2"/>
      </bottom>
      <diagonal/>
    </border>
    <border>
      <left/>
      <right/>
      <top style="thin">
        <color theme="7" tint="-9.9917600024414813E-2"/>
      </top>
      <bottom style="medium">
        <color theme="7" tint="-9.9887081514938816E-2"/>
      </bottom>
      <diagonal/>
    </border>
    <border>
      <left/>
      <right/>
      <top style="medium">
        <color theme="7" tint="-9.9887081514938816E-2"/>
      </top>
      <bottom style="medium">
        <color theme="7" tint="-9.9917600024414813E-2"/>
      </bottom>
      <diagonal/>
    </border>
    <border>
      <left/>
      <right/>
      <top/>
      <bottom style="medium">
        <color theme="7" tint="-9.9917600024414813E-2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48118533890809E-2"/>
      </right>
      <top/>
      <bottom/>
      <diagonal/>
    </border>
    <border>
      <left style="thin">
        <color theme="7" tint="-9.9948118533890809E-2"/>
      </left>
      <right style="thin">
        <color theme="7" tint="-9.9948118533890809E-2"/>
      </right>
      <top style="thick">
        <color theme="0"/>
      </top>
      <bottom style="thin">
        <color theme="7" tint="-9.9948118533890809E-2"/>
      </bottom>
      <diagonal/>
    </border>
    <border>
      <left style="thin">
        <color theme="7" tint="-9.9948118533890809E-2"/>
      </left>
      <right/>
      <top style="thick">
        <color theme="0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48118533890809E-2"/>
      </right>
      <top/>
      <bottom style="thin">
        <color theme="7" tint="-9.9948118533890809E-2"/>
      </bottom>
      <diagonal/>
    </border>
    <border>
      <left style="thin">
        <color theme="7" tint="-9.9948118533890809E-2"/>
      </left>
      <right/>
      <top/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48118533890809E-2"/>
      </right>
      <top/>
      <bottom style="thick">
        <color theme="0"/>
      </bottom>
      <diagonal/>
    </border>
    <border>
      <left style="thin">
        <color theme="7" tint="-9.9948118533890809E-2"/>
      </left>
      <right/>
      <top/>
      <bottom style="thick">
        <color theme="0"/>
      </bottom>
      <diagonal/>
    </border>
    <border>
      <left/>
      <right style="thin">
        <color theme="7" tint="-9.9948118533890809E-2"/>
      </right>
      <top style="thick">
        <color theme="0"/>
      </top>
      <bottom style="thin">
        <color theme="7" tint="-9.9948118533890809E-2"/>
      </bottom>
      <diagonal/>
    </border>
    <border>
      <left/>
      <right style="thin">
        <color theme="7" tint="-9.9948118533890809E-2"/>
      </right>
      <top/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48118533890809E-2"/>
      </right>
      <top style="thin">
        <color theme="7" tint="-9.9948118533890809E-2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ck">
        <color theme="0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n">
        <color theme="7" tint="-9.9948118533890809E-2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n">
        <color theme="7" tint="-9.9917600024414813E-2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48118533890809E-2"/>
      </right>
      <top style="thick">
        <color theme="0"/>
      </top>
      <bottom/>
      <diagonal/>
    </border>
    <border>
      <left style="thin">
        <color theme="7" tint="-9.9948118533890809E-2"/>
      </left>
      <right style="thin">
        <color theme="7" tint="-9.9917600024414813E-2"/>
      </right>
      <top style="thick">
        <color theme="0"/>
      </top>
      <bottom/>
      <diagonal/>
    </border>
    <border>
      <left style="thin">
        <color theme="7" tint="-9.9948118533890809E-2"/>
      </left>
      <right style="thin">
        <color theme="7" tint="-9.9948118533890809E-2"/>
      </right>
      <top style="thin">
        <color theme="7" tint="-9.9917600024414813E-2"/>
      </top>
      <bottom style="thin">
        <color theme="7" tint="-9.9948118533890809E-2"/>
      </bottom>
      <diagonal/>
    </border>
    <border>
      <left/>
      <right/>
      <top style="medium">
        <color theme="7" tint="-9.9917600024414813E-2"/>
      </top>
      <bottom style="medium">
        <color theme="7" tint="-9.9917600024414813E-2"/>
      </bottom>
      <diagonal/>
    </border>
    <border>
      <left/>
      <right/>
      <top style="thin">
        <color theme="7"/>
      </top>
      <bottom/>
      <diagonal/>
    </border>
    <border>
      <left style="thin">
        <color theme="7" tint="-9.9948118533890809E-2"/>
      </left>
      <right style="thin">
        <color theme="7" tint="-9.9917600024414813E-2"/>
      </right>
      <top style="medium">
        <color theme="7" tint="-9.9917600024414813E-2"/>
      </top>
      <bottom style="thin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n">
        <color theme="7" tint="-9.9948118533890809E-2"/>
      </top>
      <bottom style="medium">
        <color theme="7" tint="-9.9917600024414813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medium">
        <color theme="7" tint="-9.9917600024414813E-2"/>
      </top>
      <bottom style="medium">
        <color theme="7" tint="-9.9917600024414813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n">
        <color theme="7" tint="-9.9917600024414813E-2"/>
      </top>
      <bottom style="medium">
        <color theme="7" tint="-9.9948118533890809E-2"/>
      </bottom>
      <diagonal/>
    </border>
    <border>
      <left style="thin">
        <color theme="7" tint="-9.9948118533890809E-2"/>
      </left>
      <right style="thin">
        <color theme="7" tint="-9.9917600024414813E-2"/>
      </right>
      <top style="thin">
        <color theme="7" tint="-9.9948118533890809E-2"/>
      </top>
      <bottom style="medium">
        <color theme="7" tint="-9.9948118533890809E-2"/>
      </bottom>
      <diagonal/>
    </border>
    <border>
      <left/>
      <right/>
      <top style="medium">
        <color theme="7" tint="-9.9917600024414813E-2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5" fillId="0" borderId="0" xfId="0" applyFont="1" applyAlignment="1">
      <alignment horizontal="center"/>
    </xf>
    <xf numFmtId="0" fontId="8" fillId="2" borderId="0" xfId="0" applyFont="1" applyFill="1" applyAlignment="1">
      <alignment horizontal="left"/>
    </xf>
    <xf numFmtId="0" fontId="10" fillId="2" borderId="1" xfId="0" applyFont="1" applyFill="1" applyBorder="1"/>
    <xf numFmtId="44" fontId="10" fillId="3" borderId="1" xfId="0" applyNumberFormat="1" applyFont="1" applyFill="1" applyBorder="1"/>
    <xf numFmtId="0" fontId="5" fillId="2" borderId="0" xfId="0" applyFont="1" applyFill="1"/>
    <xf numFmtId="0" fontId="5" fillId="4" borderId="9" xfId="0" applyFont="1" applyFill="1" applyBorder="1"/>
    <xf numFmtId="0" fontId="5" fillId="0" borderId="0" xfId="0" applyFont="1"/>
    <xf numFmtId="0" fontId="9" fillId="0" borderId="0" xfId="0" applyFont="1"/>
    <xf numFmtId="0" fontId="10" fillId="2" borderId="2" xfId="0" applyFont="1" applyFill="1" applyBorder="1"/>
    <xf numFmtId="44" fontId="10" fillId="3" borderId="2" xfId="0" applyNumberFormat="1" applyFont="1" applyFill="1" applyBorder="1"/>
    <xf numFmtId="0" fontId="10" fillId="2" borderId="3" xfId="0" applyFont="1" applyFill="1" applyBorder="1"/>
    <xf numFmtId="44" fontId="10" fillId="3" borderId="3" xfId="0" applyNumberFormat="1" applyFont="1" applyFill="1" applyBorder="1"/>
    <xf numFmtId="0" fontId="10" fillId="2" borderId="4" xfId="0" applyFont="1" applyFill="1" applyBorder="1"/>
    <xf numFmtId="44" fontId="10" fillId="3" borderId="4" xfId="0" applyNumberFormat="1" applyFont="1" applyFill="1" applyBorder="1"/>
    <xf numFmtId="44" fontId="10" fillId="0" borderId="0" xfId="0" applyNumberFormat="1" applyFont="1"/>
    <xf numFmtId="39" fontId="10" fillId="3" borderId="1" xfId="0" applyNumberFormat="1" applyFont="1" applyFill="1" applyBorder="1"/>
    <xf numFmtId="0" fontId="6" fillId="2" borderId="0" xfId="0" applyFont="1" applyFill="1"/>
    <xf numFmtId="0" fontId="10" fillId="2" borderId="6" xfId="0" applyFont="1" applyFill="1" applyBorder="1"/>
    <xf numFmtId="0" fontId="10" fillId="2" borderId="7" xfId="0" applyFont="1" applyFill="1" applyBorder="1"/>
    <xf numFmtId="0" fontId="10" fillId="2" borderId="8" xfId="0" applyFont="1" applyFill="1" applyBorder="1"/>
    <xf numFmtId="0" fontId="10" fillId="2" borderId="12" xfId="0" applyFont="1" applyFill="1" applyBorder="1"/>
    <xf numFmtId="0" fontId="10" fillId="0" borderId="13" xfId="0" applyFont="1" applyBorder="1"/>
    <xf numFmtId="0" fontId="10" fillId="2" borderId="14" xfId="0" applyFont="1" applyFill="1" applyBorder="1"/>
    <xf numFmtId="0" fontId="10" fillId="2" borderId="15" xfId="0" applyFont="1" applyFill="1" applyBorder="1"/>
    <xf numFmtId="0" fontId="10" fillId="2" borderId="16" xfId="0" applyFont="1" applyFill="1" applyBorder="1"/>
    <xf numFmtId="0" fontId="10" fillId="3" borderId="16" xfId="0" applyFont="1" applyFill="1" applyBorder="1"/>
    <xf numFmtId="44" fontId="5" fillId="0" borderId="0" xfId="0" applyNumberFormat="1" applyFont="1"/>
    <xf numFmtId="0" fontId="7" fillId="0" borderId="0" xfId="0" quotePrefix="1" applyFont="1" applyAlignment="1">
      <alignment horizontal="center"/>
    </xf>
    <xf numFmtId="0" fontId="10" fillId="2" borderId="11" xfId="0" applyFont="1" applyFill="1" applyBorder="1"/>
    <xf numFmtId="44" fontId="10" fillId="3" borderId="11" xfId="0" applyNumberFormat="1" applyFont="1" applyFill="1" applyBorder="1"/>
    <xf numFmtId="0" fontId="2" fillId="2" borderId="0" xfId="0" applyFont="1" applyFill="1"/>
    <xf numFmtId="44" fontId="10" fillId="3" borderId="6" xfId="0" applyNumberFormat="1" applyFont="1" applyFill="1" applyBorder="1"/>
    <xf numFmtId="0" fontId="10" fillId="2" borderId="19" xfId="0" applyFont="1" applyFill="1" applyBorder="1"/>
    <xf numFmtId="44" fontId="10" fillId="3" borderId="19" xfId="0" applyNumberFormat="1" applyFont="1" applyFill="1" applyBorder="1"/>
    <xf numFmtId="0" fontId="12" fillId="5" borderId="18" xfId="0" applyFont="1" applyFill="1" applyBorder="1"/>
    <xf numFmtId="0" fontId="5" fillId="5" borderId="18" xfId="0" applyFont="1" applyFill="1" applyBorder="1"/>
    <xf numFmtId="0" fontId="13" fillId="0" borderId="0" xfId="0" applyFont="1" applyAlignment="1">
      <alignment horizontal="center" vertical="center" wrapText="1"/>
    </xf>
    <xf numFmtId="44" fontId="2" fillId="2" borderId="0" xfId="0" applyNumberFormat="1" applyFont="1" applyFill="1"/>
    <xf numFmtId="44" fontId="10" fillId="2" borderId="1" xfId="0" applyNumberFormat="1" applyFont="1" applyFill="1" applyBorder="1"/>
    <xf numFmtId="0" fontId="4" fillId="2" borderId="0" xfId="0" applyFont="1" applyFill="1"/>
    <xf numFmtId="0" fontId="3" fillId="2" borderId="0" xfId="0" applyFont="1" applyFill="1"/>
    <xf numFmtId="0" fontId="14" fillId="5" borderId="0" xfId="0" applyFont="1" applyFill="1" applyAlignment="1">
      <alignment vertical="center"/>
    </xf>
    <xf numFmtId="44" fontId="10" fillId="3" borderId="7" xfId="0" applyNumberFormat="1" applyFont="1" applyFill="1" applyBorder="1"/>
    <xf numFmtId="44" fontId="10" fillId="3" borderId="12" xfId="0" applyNumberFormat="1" applyFont="1" applyFill="1" applyBorder="1"/>
    <xf numFmtId="44" fontId="10" fillId="3" borderId="15" xfId="0" applyNumberFormat="1" applyFont="1" applyFill="1" applyBorder="1"/>
    <xf numFmtId="0" fontId="10" fillId="2" borderId="0" xfId="0" applyFont="1" applyFill="1"/>
    <xf numFmtId="44" fontId="10" fillId="3" borderId="0" xfId="0" applyNumberFormat="1" applyFont="1" applyFill="1"/>
    <xf numFmtId="0" fontId="14" fillId="6" borderId="18" xfId="0" applyFont="1" applyFill="1" applyBorder="1"/>
    <xf numFmtId="44" fontId="14" fillId="6" borderId="18" xfId="0" applyNumberFormat="1" applyFont="1" applyFill="1" applyBorder="1"/>
    <xf numFmtId="44" fontId="10" fillId="3" borderId="21" xfId="0" applyNumberFormat="1" applyFont="1" applyFill="1" applyBorder="1"/>
    <xf numFmtId="44" fontId="10" fillId="3" borderId="22" xfId="0" applyNumberFormat="1" applyFont="1" applyFill="1" applyBorder="1"/>
    <xf numFmtId="44" fontId="10" fillId="3" borderId="23" xfId="0" applyNumberFormat="1" applyFont="1" applyFill="1" applyBorder="1"/>
    <xf numFmtId="44" fontId="10" fillId="3" borderId="24" xfId="0" applyNumberFormat="1" applyFont="1" applyFill="1" applyBorder="1"/>
    <xf numFmtId="44" fontId="10" fillId="3" borderId="25" xfId="0" applyNumberFormat="1" applyFont="1" applyFill="1" applyBorder="1"/>
    <xf numFmtId="44" fontId="10" fillId="3" borderId="26" xfId="0" applyNumberFormat="1" applyFont="1" applyFill="1" applyBorder="1"/>
    <xf numFmtId="44" fontId="10" fillId="3" borderId="27" xfId="0" applyNumberFormat="1" applyFont="1" applyFill="1" applyBorder="1"/>
    <xf numFmtId="44" fontId="10" fillId="3" borderId="28" xfId="0" applyNumberFormat="1" applyFont="1" applyFill="1" applyBorder="1"/>
    <xf numFmtId="0" fontId="16" fillId="0" borderId="0" xfId="0" applyFont="1"/>
    <xf numFmtId="0" fontId="17" fillId="0" borderId="0" xfId="0" quotePrefix="1" applyFont="1" applyAlignment="1">
      <alignment horizontal="center" vertical="center"/>
    </xf>
    <xf numFmtId="0" fontId="17" fillId="0" borderId="20" xfId="0" quotePrefix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7" fillId="2" borderId="0" xfId="0" quotePrefix="1" applyFont="1" applyFill="1" applyAlignment="1">
      <alignment horizontal="center" vertical="center"/>
    </xf>
    <xf numFmtId="0" fontId="17" fillId="2" borderId="20" xfId="0" quotePrefix="1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44" fontId="2" fillId="2" borderId="0" xfId="1" applyFont="1" applyFill="1"/>
    <xf numFmtId="44" fontId="2" fillId="2" borderId="0" xfId="1" applyFont="1" applyFill="1" applyAlignment="1">
      <alignment horizontal="center" vertical="center"/>
    </xf>
    <xf numFmtId="44" fontId="2" fillId="0" borderId="0" xfId="1" applyFont="1" applyFill="1"/>
    <xf numFmtId="44" fontId="2" fillId="0" borderId="0" xfId="1" applyFont="1" applyFill="1" applyAlignment="1">
      <alignment horizontal="center" vertical="center"/>
    </xf>
    <xf numFmtId="0" fontId="10" fillId="2" borderId="21" xfId="0" applyFont="1" applyFill="1" applyBorder="1"/>
    <xf numFmtId="44" fontId="4" fillId="0" borderId="21" xfId="1" applyFont="1" applyFill="1" applyBorder="1"/>
    <xf numFmtId="44" fontId="2" fillId="0" borderId="30" xfId="1" applyFont="1" applyFill="1" applyBorder="1" applyAlignment="1">
      <alignment horizontal="center" vertical="center"/>
    </xf>
    <xf numFmtId="0" fontId="10" fillId="2" borderId="29" xfId="0" applyFont="1" applyFill="1" applyBorder="1"/>
    <xf numFmtId="44" fontId="4" fillId="0" borderId="29" xfId="1" applyFont="1" applyFill="1" applyBorder="1"/>
    <xf numFmtId="44" fontId="2" fillId="0" borderId="31" xfId="1" applyFont="1" applyFill="1" applyBorder="1" applyAlignment="1">
      <alignment horizontal="center" vertical="center"/>
    </xf>
    <xf numFmtId="44" fontId="4" fillId="0" borderId="33" xfId="1" applyFont="1" applyFill="1" applyBorder="1"/>
    <xf numFmtId="44" fontId="2" fillId="0" borderId="34" xfId="1" applyFont="1" applyFill="1" applyBorder="1" applyAlignment="1">
      <alignment horizontal="center" vertical="center"/>
    </xf>
    <xf numFmtId="44" fontId="4" fillId="0" borderId="35" xfId="1" applyFont="1" applyFill="1" applyBorder="1"/>
    <xf numFmtId="44" fontId="2" fillId="0" borderId="32" xfId="1" applyFont="1" applyFill="1" applyBorder="1" applyAlignment="1">
      <alignment horizontal="center" vertical="center"/>
    </xf>
    <xf numFmtId="0" fontId="18" fillId="0" borderId="0" xfId="0" applyFont="1"/>
    <xf numFmtId="0" fontId="18" fillId="2" borderId="0" xfId="0" applyFont="1" applyFill="1"/>
    <xf numFmtId="0" fontId="19" fillId="2" borderId="36" xfId="0" applyFont="1" applyFill="1" applyBorder="1"/>
    <xf numFmtId="0" fontId="2" fillId="0" borderId="5" xfId="0" applyFont="1" applyBorder="1"/>
    <xf numFmtId="44" fontId="23" fillId="3" borderId="2" xfId="0" applyNumberFormat="1" applyFont="1" applyFill="1" applyBorder="1" applyAlignment="1">
      <alignment horizontal="center"/>
    </xf>
    <xf numFmtId="44" fontId="23" fillId="3" borderId="3" xfId="0" applyNumberFormat="1" applyFont="1" applyFill="1" applyBorder="1" applyAlignment="1">
      <alignment horizontal="center"/>
    </xf>
    <xf numFmtId="44" fontId="23" fillId="3" borderId="11" xfId="0" applyNumberFormat="1" applyFont="1" applyFill="1" applyBorder="1" applyAlignment="1">
      <alignment horizontal="center"/>
    </xf>
    <xf numFmtId="0" fontId="10" fillId="0" borderId="0" xfId="0" applyFont="1"/>
    <xf numFmtId="44" fontId="2" fillId="0" borderId="38" xfId="1" applyFont="1" applyFill="1" applyBorder="1" applyAlignment="1">
      <alignment horizontal="center" vertical="center"/>
    </xf>
    <xf numFmtId="44" fontId="2" fillId="0" borderId="39" xfId="1" applyFont="1" applyFill="1" applyBorder="1" applyAlignment="1">
      <alignment horizontal="center" vertical="center"/>
    </xf>
    <xf numFmtId="44" fontId="2" fillId="0" borderId="40" xfId="1" applyFont="1" applyFill="1" applyBorder="1" applyAlignment="1">
      <alignment horizontal="center" vertical="center"/>
    </xf>
    <xf numFmtId="0" fontId="4" fillId="0" borderId="36" xfId="0" applyFont="1" applyBorder="1" applyAlignment="1">
      <alignment horizontal="center"/>
    </xf>
    <xf numFmtId="39" fontId="10" fillId="3" borderId="36" xfId="0" applyNumberFormat="1" applyFont="1" applyFill="1" applyBorder="1"/>
    <xf numFmtId="44" fontId="2" fillId="0" borderId="41" xfId="1" applyFont="1" applyFill="1" applyBorder="1" applyAlignment="1">
      <alignment horizontal="center" vertical="center"/>
    </xf>
    <xf numFmtId="44" fontId="2" fillId="0" borderId="42" xfId="1" applyFont="1" applyFill="1" applyBorder="1" applyAlignment="1">
      <alignment horizontal="center" vertical="center"/>
    </xf>
    <xf numFmtId="0" fontId="10" fillId="2" borderId="10" xfId="0" applyFont="1" applyFill="1" applyBorder="1"/>
    <xf numFmtId="44" fontId="10" fillId="3" borderId="10" xfId="0" applyNumberFormat="1" applyFont="1" applyFill="1" applyBorder="1"/>
    <xf numFmtId="44" fontId="10" fillId="3" borderId="43" xfId="0" applyNumberFormat="1" applyFont="1" applyFill="1" applyBorder="1"/>
    <xf numFmtId="44" fontId="10" fillId="3" borderId="14" xfId="0" applyNumberFormat="1" applyFont="1" applyFill="1" applyBorder="1"/>
    <xf numFmtId="44" fontId="10" fillId="3" borderId="8" xfId="0" applyNumberFormat="1" applyFont="1" applyFill="1" applyBorder="1"/>
    <xf numFmtId="44" fontId="0" fillId="0" borderId="0" xfId="0" applyNumberFormat="1"/>
    <xf numFmtId="2" fontId="0" fillId="0" borderId="0" xfId="0" applyNumberFormat="1"/>
    <xf numFmtId="0" fontId="5" fillId="7" borderId="0" xfId="0" applyFont="1" applyFill="1"/>
    <xf numFmtId="14" fontId="2" fillId="7" borderId="0" xfId="0" applyNumberFormat="1" applyFont="1" applyFill="1"/>
    <xf numFmtId="44" fontId="23" fillId="3" borderId="10" xfId="0" applyNumberFormat="1" applyFont="1" applyFill="1" applyBorder="1" applyAlignment="1">
      <alignment horizontal="center" vertical="center"/>
    </xf>
    <xf numFmtId="44" fontId="23" fillId="3" borderId="0" xfId="0" applyNumberFormat="1" applyFont="1" applyFill="1" applyAlignment="1">
      <alignment horizontal="center" vertical="center"/>
    </xf>
    <xf numFmtId="44" fontId="23" fillId="3" borderId="17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4" fontId="22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center"/>
    </xf>
    <xf numFmtId="4" fontId="22" fillId="0" borderId="37" xfId="0" applyNumberFormat="1" applyFont="1" applyBorder="1" applyAlignment="1">
      <alignment horizontal="center" vertical="center"/>
    </xf>
    <xf numFmtId="164" fontId="20" fillId="0" borderId="36" xfId="1" applyNumberFormat="1" applyFont="1" applyFill="1" applyBorder="1" applyAlignment="1">
      <alignment horizontal="center" vertical="center"/>
    </xf>
    <xf numFmtId="164" fontId="20" fillId="0" borderId="36" xfId="1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4" fillId="5" borderId="0" xfId="0" applyFont="1" applyFill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255E91"/>
      <color rgb="FF111A2F"/>
      <color rgb="FFEFF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2862547457411682E-6"/>
          <c:y val="5.4108639382659959E-2"/>
          <c:w val="0.96535433070866139"/>
          <c:h val="0.88407366875750704"/>
        </c:manualLayout>
      </c:layout>
      <c:lineChart>
        <c:grouping val="standard"/>
        <c:varyColors val="0"/>
        <c:ser>
          <c:idx val="0"/>
          <c:order val="0"/>
          <c:tx>
            <c:v>TV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[0]!TV</c:f>
              <c:numCache>
                <c:formatCode>0.00</c:formatCode>
                <c:ptCount val="6"/>
                <c:pt idx="0">
                  <c:v>1.042</c:v>
                </c:pt>
                <c:pt idx="1">
                  <c:v>1.0429999999999999</c:v>
                </c:pt>
                <c:pt idx="2">
                  <c:v>1.044</c:v>
                </c:pt>
                <c:pt idx="3">
                  <c:v>1.0649999999999999</c:v>
                </c:pt>
                <c:pt idx="4">
                  <c:v>-0.82899999999999996</c:v>
                </c:pt>
                <c:pt idx="5">
                  <c:v>-0.192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65-374E-817B-0CEC7EDF764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6786922966628998E-2"/>
          <c:y val="9.2384316638156501E-3"/>
          <c:w val="0.93321307703337097"/>
          <c:h val="0.90400242420261168"/>
        </c:manualLayout>
      </c:layout>
      <c:lineChart>
        <c:grouping val="standard"/>
        <c:varyColors val="0"/>
        <c:ser>
          <c:idx val="0"/>
          <c:order val="0"/>
          <c:tx>
            <c:v>Liabilities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[0]!DETotal_Liabilities</c:f>
              <c:numCache>
                <c:formatCode>_("$"* #,##0.00_);_("$"* \(#,##0.00\);_("$"* "-"??_);_(@_)</c:formatCode>
                <c:ptCount val="6"/>
                <c:pt idx="0">
                  <c:v>704</c:v>
                </c:pt>
                <c:pt idx="1">
                  <c:v>704</c:v>
                </c:pt>
                <c:pt idx="2">
                  <c:v>704</c:v>
                </c:pt>
                <c:pt idx="3">
                  <c:v>680</c:v>
                </c:pt>
                <c:pt idx="4">
                  <c:v>454</c:v>
                </c:pt>
                <c:pt idx="5">
                  <c:v>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06-3945-AED4-9FDD0535F601}"/>
            </c:ext>
          </c:extLst>
        </c:ser>
        <c:ser>
          <c:idx val="1"/>
          <c:order val="1"/>
          <c:tx>
            <c:v>Equity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[0]!DETotal_Equity</c:f>
              <c:numCache>
                <c:formatCode>_("$"* #,##0.00_);_("$"* \(#,##0.00\);_("$"* "-"??_);_(@_)</c:formatCode>
                <c:ptCount val="6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90</c:v>
                </c:pt>
                <c:pt idx="4">
                  <c:v>93</c:v>
                </c:pt>
                <c:pt idx="5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06-3945-AED4-9FDD0535F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Net Income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[0]!EBNet_incom</c:f>
              <c:numCache>
                <c:formatCode>_("$"* #,##0.00_);_("$"* \(#,##0.00\);_("$"* "-"??_);_(@_)</c:formatCode>
                <c:ptCount val="6"/>
                <c:pt idx="0">
                  <c:v>-64</c:v>
                </c:pt>
                <c:pt idx="1">
                  <c:v>-64</c:v>
                </c:pt>
                <c:pt idx="2">
                  <c:v>-64</c:v>
                </c:pt>
                <c:pt idx="3">
                  <c:v>-69</c:v>
                </c:pt>
                <c:pt idx="4">
                  <c:v>-110</c:v>
                </c:pt>
                <c:pt idx="5">
                  <c:v>-101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AD-1245-A052-F93B81F5F414}"/>
            </c:ext>
          </c:extLst>
        </c:ser>
        <c:ser>
          <c:idx val="1"/>
          <c:order val="1"/>
          <c:tx>
            <c:v>Interest Exp.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[0]!EBInterest_Exp</c:f>
              <c:numCache>
                <c:formatCode>_("$"* #,##0.00_);_("$"* \(#,##0.00\);_("$"* "-"??_);_(@_)</c:formatCode>
                <c:ptCount val="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46</c:v>
                </c:pt>
                <c:pt idx="4">
                  <c:v>18</c:v>
                </c:pt>
                <c:pt idx="5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AD-1245-A052-F93B81F5F414}"/>
            </c:ext>
          </c:extLst>
        </c:ser>
        <c:ser>
          <c:idx val="2"/>
          <c:order val="2"/>
          <c:tx>
            <c:v>Income Tax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[0]!EBIncom_Taxes</c:f>
              <c:numCache>
                <c:formatCode>_("$"* #,##0.00_);_("$"* \(#,##0.00\);_("$"* "-"??_);_(@_)</c:formatCode>
                <c:ptCount val="6"/>
                <c:pt idx="0">
                  <c:v>-30</c:v>
                </c:pt>
                <c:pt idx="1">
                  <c:v>-30</c:v>
                </c:pt>
                <c:pt idx="2">
                  <c:v>-30</c:v>
                </c:pt>
                <c:pt idx="3">
                  <c:v>-31</c:v>
                </c:pt>
                <c:pt idx="4">
                  <c:v>-37</c:v>
                </c:pt>
                <c:pt idx="5">
                  <c:v>-36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AD-1245-A052-F93B81F5F414}"/>
            </c:ext>
          </c:extLst>
        </c:ser>
        <c:ser>
          <c:idx val="3"/>
          <c:order val="3"/>
          <c:tx>
            <c:v>Depreciation Exp.</c:v>
          </c:tx>
          <c:spPr>
            <a:ln w="508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lumMod val="50000"/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[0]!EBDepreciation_Exp</c:f>
              <c:numCache>
                <c:formatCode>_("$"* #,##0.00_);_("$"* \(#,##0.00\);_("$"* "-"??_);_(@_)</c:formatCode>
                <c:ptCount val="6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54</c:v>
                </c:pt>
                <c:pt idx="4">
                  <c:v>84</c:v>
                </c:pt>
                <c:pt idx="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AD-1245-A052-F93B81F5F414}"/>
            </c:ext>
          </c:extLst>
        </c:ser>
        <c:ser>
          <c:idx val="4"/>
          <c:order val="4"/>
          <c:tx>
            <c:v>Amortization Exp.</c:v>
          </c:tx>
          <c:spPr>
            <a:ln w="508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rgbClr val="111A2F">
                  <a:alpha val="45000"/>
                </a:srgb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[0]!EBAmortization_Exp</c:f>
              <c:numCache>
                <c:formatCode>_("$"* #,##0.00_);_("$"* \(#,##0.00\);_("$"*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AD-1245-A052-F93B81F5F414}"/>
            </c:ext>
          </c:extLst>
        </c:ser>
        <c:ser>
          <c:idx val="5"/>
          <c:order val="5"/>
          <c:tx>
            <c:v>Long Term Debts</c:v>
          </c:tx>
          <c:spPr>
            <a:ln w="5080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rgbClr val="255E91">
                  <a:alpha val="45000"/>
                </a:srgb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[0]!EBLong_term_debt</c:f>
              <c:numCache>
                <c:formatCode>_("$"* #,##0.00_);_("$"* \(#,##0.00\);_("$"* "-"??_);_(@_)</c:formatCode>
                <c:ptCount val="6"/>
                <c:pt idx="0">
                  <c:v>106</c:v>
                </c:pt>
                <c:pt idx="1">
                  <c:v>106</c:v>
                </c:pt>
                <c:pt idx="2">
                  <c:v>106</c:v>
                </c:pt>
                <c:pt idx="3">
                  <c:v>73</c:v>
                </c:pt>
                <c:pt idx="4">
                  <c:v>-238</c:v>
                </c:pt>
                <c:pt idx="5">
                  <c:v>-256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AD-1245-A052-F93B81F5F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Fixed Assets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[0]!MISGross_Fixed_assets</c:f>
              <c:numCache>
                <c:formatCode>_("$"* #,##0.00_);_("$"* \(#,##0.00\);_("$"* "-"??_);_(@_)</c:formatCode>
                <c:ptCount val="6"/>
                <c:pt idx="0">
                  <c:v>951</c:v>
                </c:pt>
                <c:pt idx="1">
                  <c:v>951</c:v>
                </c:pt>
                <c:pt idx="2">
                  <c:v>951</c:v>
                </c:pt>
                <c:pt idx="3">
                  <c:v>1019</c:v>
                </c:pt>
                <c:pt idx="4">
                  <c:v>1175</c:v>
                </c:pt>
                <c:pt idx="5">
                  <c:v>1210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6B-DF41-A7B0-84FF5970F0E8}"/>
            </c:ext>
          </c:extLst>
        </c:ser>
        <c:ser>
          <c:idx val="1"/>
          <c:order val="1"/>
          <c:tx>
            <c:v>Long Term Debts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[0]!EBLong_term_debt</c:f>
              <c:numCache>
                <c:formatCode>_("$"* #,##0.00_);_("$"* \(#,##0.00\);_("$"* "-"??_);_(@_)</c:formatCode>
                <c:ptCount val="6"/>
                <c:pt idx="0">
                  <c:v>106</c:v>
                </c:pt>
                <c:pt idx="1">
                  <c:v>106</c:v>
                </c:pt>
                <c:pt idx="2">
                  <c:v>106</c:v>
                </c:pt>
                <c:pt idx="3">
                  <c:v>73</c:v>
                </c:pt>
                <c:pt idx="4">
                  <c:v>-238</c:v>
                </c:pt>
                <c:pt idx="5">
                  <c:v>-256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6B-DF41-A7B0-84FF5970F0E8}"/>
            </c:ext>
          </c:extLst>
        </c:ser>
        <c:ser>
          <c:idx val="2"/>
          <c:order val="2"/>
          <c:tx>
            <c:v>Retained Earnings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[0]!MISRetained</c:f>
              <c:numCache>
                <c:formatCode>_("$"* #,##0.00_);_("$"* \(#,##0.00\);_("$"* "-"??_);_(@_)</c:formatCode>
                <c:ptCount val="6"/>
                <c:pt idx="0">
                  <c:v>48</c:v>
                </c:pt>
                <c:pt idx="1">
                  <c:v>49</c:v>
                </c:pt>
                <c:pt idx="2">
                  <c:v>50</c:v>
                </c:pt>
                <c:pt idx="3">
                  <c:v>91</c:v>
                </c:pt>
                <c:pt idx="4">
                  <c:v>93</c:v>
                </c:pt>
                <c:pt idx="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6B-DF41-A7B0-84FF5970F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Operating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[0]!CFOperating_activities</c:f>
              <c:numCache>
                <c:formatCode>_("$"* #,##0.00_);_("$"* \(#,##0.00\);_("$"* "-"??_);_(@_)</c:formatCode>
                <c:ptCount val="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-67</c:v>
                </c:pt>
                <c:pt idx="4">
                  <c:v>112</c:v>
                </c:pt>
                <c:pt idx="5">
                  <c:v>-155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0A-CC43-9DC4-77AB7718841C}"/>
            </c:ext>
          </c:extLst>
        </c:ser>
        <c:ser>
          <c:idx val="1"/>
          <c:order val="1"/>
          <c:tx>
            <c:v>Investing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[0]!CFInvesting_activities</c:f>
              <c:numCache>
                <c:formatCode>_("$"* #,##0.00_);_("$"* \(#,##0.00\);_("$"* "-"??_);_(@_)</c:formatCode>
                <c:ptCount val="6"/>
                <c:pt idx="0">
                  <c:v>1251</c:v>
                </c:pt>
                <c:pt idx="1">
                  <c:v>1251</c:v>
                </c:pt>
                <c:pt idx="2">
                  <c:v>1251</c:v>
                </c:pt>
                <c:pt idx="3">
                  <c:v>2134</c:v>
                </c:pt>
                <c:pt idx="4">
                  <c:v>2046</c:v>
                </c:pt>
                <c:pt idx="5">
                  <c:v>2166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0A-CC43-9DC4-77AB7718841C}"/>
            </c:ext>
          </c:extLst>
        </c:ser>
        <c:ser>
          <c:idx val="2"/>
          <c:order val="2"/>
          <c:tx>
            <c:v>Financing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[0]!CFFinancing_activities</c:f>
              <c:numCache>
                <c:formatCode>_("$"* #,##0.00_);_("$"* \(#,##0.00\);_("$"* "-"??_);_(@_)</c:formatCode>
                <c:ptCount val="6"/>
                <c:pt idx="0">
                  <c:v>393</c:v>
                </c:pt>
                <c:pt idx="1">
                  <c:v>393</c:v>
                </c:pt>
                <c:pt idx="2">
                  <c:v>393</c:v>
                </c:pt>
                <c:pt idx="3">
                  <c:v>-343</c:v>
                </c:pt>
                <c:pt idx="4">
                  <c:v>-531</c:v>
                </c:pt>
                <c:pt idx="5">
                  <c:v>-297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0A-CC43-9DC4-77AB77188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Sales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[0]!TRSales</c:f>
              <c:numCache>
                <c:formatCode>_("$"* #,##0.00_);_("$"* \(#,##0.00\);_("$"* "-"??_);_(@_)</c:formatCode>
                <c:ptCount val="6"/>
                <c:pt idx="0">
                  <c:v>-714</c:v>
                </c:pt>
                <c:pt idx="1">
                  <c:v>-714</c:v>
                </c:pt>
                <c:pt idx="2">
                  <c:v>-714</c:v>
                </c:pt>
                <c:pt idx="3">
                  <c:v>-595</c:v>
                </c:pt>
                <c:pt idx="4">
                  <c:v>-1547</c:v>
                </c:pt>
                <c:pt idx="5">
                  <c:v>-1190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Gross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[0]!TRGross_Profit</c:f>
              <c:numCache>
                <c:formatCode>_("$"* #,##0.00_);_("$"* \(#,##0.00\);_("$"* "-"??_);_(@_)</c:formatCode>
                <c:ptCount val="6"/>
                <c:pt idx="0">
                  <c:v>-240</c:v>
                </c:pt>
                <c:pt idx="1">
                  <c:v>-240</c:v>
                </c:pt>
                <c:pt idx="2">
                  <c:v>-240</c:v>
                </c:pt>
                <c:pt idx="3">
                  <c:v>-338</c:v>
                </c:pt>
                <c:pt idx="4">
                  <c:v>-583</c:v>
                </c:pt>
                <c:pt idx="5">
                  <c:v>-538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ser>
          <c:idx val="2"/>
          <c:order val="2"/>
          <c:tx>
            <c:v>OPEX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[0]!TROperating_Exp</c:f>
              <c:numCache>
                <c:formatCode>_("$"* #,##0.00_);_("$"* \(#,##0.00\);_("$"* "-"??_);_(@_)</c:formatCode>
                <c:ptCount val="6"/>
                <c:pt idx="0">
                  <c:v>-201</c:v>
                </c:pt>
                <c:pt idx="1">
                  <c:v>-201</c:v>
                </c:pt>
                <c:pt idx="2">
                  <c:v>-201</c:v>
                </c:pt>
                <c:pt idx="3">
                  <c:v>-284</c:v>
                </c:pt>
                <c:pt idx="4">
                  <c:v>-454</c:v>
                </c:pt>
                <c:pt idx="5">
                  <c:v>-416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69-428C-A4AE-CEDB56905F3C}"/>
            </c:ext>
          </c:extLst>
        </c:ser>
        <c:ser>
          <c:idx val="3"/>
          <c:order val="3"/>
          <c:tx>
            <c:v>Net</c:v>
          </c:tx>
          <c:spPr>
            <a:ln w="508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lumMod val="50000"/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[0]!TRNet_Profit</c:f>
              <c:numCache>
                <c:formatCode>_("$"* #,##0.00_);_("$"* \(#,##0.00\);_("$"* "-"??_);_(@_)</c:formatCode>
                <c:ptCount val="6"/>
                <c:pt idx="0">
                  <c:v>-39</c:v>
                </c:pt>
                <c:pt idx="1">
                  <c:v>-39</c:v>
                </c:pt>
                <c:pt idx="2">
                  <c:v>-39</c:v>
                </c:pt>
                <c:pt idx="3">
                  <c:v>-54</c:v>
                </c:pt>
                <c:pt idx="4">
                  <c:v>-129</c:v>
                </c:pt>
                <c:pt idx="5">
                  <c:v>-122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69-428C-A4AE-CEDB56905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Liabilities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[0]!DETotal_Liabilities</c:f>
              <c:numCache>
                <c:formatCode>_("$"* #,##0.00_);_("$"* \(#,##0.00\);_("$"* "-"??_);_(@_)</c:formatCode>
                <c:ptCount val="6"/>
                <c:pt idx="0">
                  <c:v>704</c:v>
                </c:pt>
                <c:pt idx="1">
                  <c:v>704</c:v>
                </c:pt>
                <c:pt idx="2">
                  <c:v>704</c:v>
                </c:pt>
                <c:pt idx="3">
                  <c:v>680</c:v>
                </c:pt>
                <c:pt idx="4">
                  <c:v>454</c:v>
                </c:pt>
                <c:pt idx="5">
                  <c:v>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Equity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[0]!DETotal_Equity</c:f>
              <c:numCache>
                <c:formatCode>_("$"* #,##0.00_);_("$"* \(#,##0.00\);_("$"* "-"??_);_(@_)</c:formatCode>
                <c:ptCount val="6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90</c:v>
                </c:pt>
                <c:pt idx="4">
                  <c:v>93</c:v>
                </c:pt>
                <c:pt idx="5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Net Income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[0]!EBNet_incom</c:f>
              <c:numCache>
                <c:formatCode>_("$"* #,##0.00_);_("$"* \(#,##0.00\);_("$"* "-"??_);_(@_)</c:formatCode>
                <c:ptCount val="6"/>
                <c:pt idx="0">
                  <c:v>-64</c:v>
                </c:pt>
                <c:pt idx="1">
                  <c:v>-64</c:v>
                </c:pt>
                <c:pt idx="2">
                  <c:v>-64</c:v>
                </c:pt>
                <c:pt idx="3">
                  <c:v>-69</c:v>
                </c:pt>
                <c:pt idx="4">
                  <c:v>-110</c:v>
                </c:pt>
                <c:pt idx="5">
                  <c:v>-101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Interest Exp.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[0]!EBInterest_Exp</c:f>
              <c:numCache>
                <c:formatCode>_("$"* #,##0.00_);_("$"* \(#,##0.00\);_("$"* "-"??_);_(@_)</c:formatCode>
                <c:ptCount val="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46</c:v>
                </c:pt>
                <c:pt idx="4">
                  <c:v>18</c:v>
                </c:pt>
                <c:pt idx="5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ser>
          <c:idx val="2"/>
          <c:order val="2"/>
          <c:tx>
            <c:v>Income Tax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[0]!EBIncom_Taxes</c:f>
              <c:numCache>
                <c:formatCode>_("$"* #,##0.00_);_("$"* \(#,##0.00\);_("$"* "-"??_);_(@_)</c:formatCode>
                <c:ptCount val="6"/>
                <c:pt idx="0">
                  <c:v>-30</c:v>
                </c:pt>
                <c:pt idx="1">
                  <c:v>-30</c:v>
                </c:pt>
                <c:pt idx="2">
                  <c:v>-30</c:v>
                </c:pt>
                <c:pt idx="3">
                  <c:v>-31</c:v>
                </c:pt>
                <c:pt idx="4">
                  <c:v>-37</c:v>
                </c:pt>
                <c:pt idx="5">
                  <c:v>-36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69-428C-A4AE-CEDB56905F3C}"/>
            </c:ext>
          </c:extLst>
        </c:ser>
        <c:ser>
          <c:idx val="3"/>
          <c:order val="3"/>
          <c:tx>
            <c:v>Depreciation Exp.</c:v>
          </c:tx>
          <c:spPr>
            <a:ln w="508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lumMod val="50000"/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[0]!EBDepreciation_Exp</c:f>
              <c:numCache>
                <c:formatCode>_("$"* #,##0.00_);_("$"* \(#,##0.00\);_("$"* "-"??_);_(@_)</c:formatCode>
                <c:ptCount val="6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54</c:v>
                </c:pt>
                <c:pt idx="4">
                  <c:v>84</c:v>
                </c:pt>
                <c:pt idx="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69-428C-A4AE-CEDB56905F3C}"/>
            </c:ext>
          </c:extLst>
        </c:ser>
        <c:ser>
          <c:idx val="4"/>
          <c:order val="4"/>
          <c:tx>
            <c:v>Amortization Exp.</c:v>
          </c:tx>
          <c:spPr>
            <a:ln w="508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rgbClr val="111A2F">
                  <a:alpha val="45000"/>
                </a:srgb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[0]!EBAmortization_Exp</c:f>
              <c:numCache>
                <c:formatCode>_("$"* #,##0.00_);_("$"* \(#,##0.00\);_("$"*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BF-4276-9856-011B74AB884F}"/>
            </c:ext>
          </c:extLst>
        </c:ser>
        <c:ser>
          <c:idx val="5"/>
          <c:order val="5"/>
          <c:tx>
            <c:v>Long Term Debts</c:v>
          </c:tx>
          <c:spPr>
            <a:ln w="5080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rgbClr val="255E91">
                  <a:alpha val="45000"/>
                </a:srgb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[0]!EBLong_term_debt</c:f>
              <c:numCache>
                <c:formatCode>_("$"* #,##0.00_);_("$"* \(#,##0.00\);_("$"* "-"??_);_(@_)</c:formatCode>
                <c:ptCount val="6"/>
                <c:pt idx="0">
                  <c:v>106</c:v>
                </c:pt>
                <c:pt idx="1">
                  <c:v>106</c:v>
                </c:pt>
                <c:pt idx="2">
                  <c:v>106</c:v>
                </c:pt>
                <c:pt idx="3">
                  <c:v>73</c:v>
                </c:pt>
                <c:pt idx="4">
                  <c:v>-238</c:v>
                </c:pt>
                <c:pt idx="5">
                  <c:v>-256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BF-4276-9856-011B74AB8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Fixed Assets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[0]!MISGross_Fixed_assets</c:f>
              <c:numCache>
                <c:formatCode>_("$"* #,##0.00_);_("$"* \(#,##0.00\);_("$"* "-"??_);_(@_)</c:formatCode>
                <c:ptCount val="6"/>
                <c:pt idx="0">
                  <c:v>951</c:v>
                </c:pt>
                <c:pt idx="1">
                  <c:v>951</c:v>
                </c:pt>
                <c:pt idx="2">
                  <c:v>951</c:v>
                </c:pt>
                <c:pt idx="3">
                  <c:v>1019</c:v>
                </c:pt>
                <c:pt idx="4">
                  <c:v>1175</c:v>
                </c:pt>
                <c:pt idx="5">
                  <c:v>1210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Long Term Debts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[0]!EBLong_term_debt</c:f>
              <c:numCache>
                <c:formatCode>_("$"* #,##0.00_);_("$"* \(#,##0.00\);_("$"* "-"??_);_(@_)</c:formatCode>
                <c:ptCount val="6"/>
                <c:pt idx="0">
                  <c:v>106</c:v>
                </c:pt>
                <c:pt idx="1">
                  <c:v>106</c:v>
                </c:pt>
                <c:pt idx="2">
                  <c:v>106</c:v>
                </c:pt>
                <c:pt idx="3">
                  <c:v>73</c:v>
                </c:pt>
                <c:pt idx="4">
                  <c:v>-238</c:v>
                </c:pt>
                <c:pt idx="5">
                  <c:v>-256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ser>
          <c:idx val="2"/>
          <c:order val="2"/>
          <c:tx>
            <c:v>Retained Earnings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[0]!MISRetained</c:f>
              <c:numCache>
                <c:formatCode>_("$"* #,##0.00_);_("$"* \(#,##0.00\);_("$"* "-"??_);_(@_)</c:formatCode>
                <c:ptCount val="6"/>
                <c:pt idx="0">
                  <c:v>48</c:v>
                </c:pt>
                <c:pt idx="1">
                  <c:v>49</c:v>
                </c:pt>
                <c:pt idx="2">
                  <c:v>50</c:v>
                </c:pt>
                <c:pt idx="3">
                  <c:v>91</c:v>
                </c:pt>
                <c:pt idx="4">
                  <c:v>93</c:v>
                </c:pt>
                <c:pt idx="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69-428C-A4AE-CEDB56905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Operating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[0]!CFOperating_activities</c:f>
              <c:numCache>
                <c:formatCode>_("$"* #,##0.00_);_("$"* \(#,##0.00\);_("$"* "-"??_);_(@_)</c:formatCode>
                <c:ptCount val="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-67</c:v>
                </c:pt>
                <c:pt idx="4">
                  <c:v>112</c:v>
                </c:pt>
                <c:pt idx="5">
                  <c:v>-155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Investing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[0]!CFInvesting_activities</c:f>
              <c:numCache>
                <c:formatCode>_("$"* #,##0.00_);_("$"* \(#,##0.00\);_("$"* "-"??_);_(@_)</c:formatCode>
                <c:ptCount val="6"/>
                <c:pt idx="0">
                  <c:v>1251</c:v>
                </c:pt>
                <c:pt idx="1">
                  <c:v>1251</c:v>
                </c:pt>
                <c:pt idx="2">
                  <c:v>1251</c:v>
                </c:pt>
                <c:pt idx="3">
                  <c:v>2134</c:v>
                </c:pt>
                <c:pt idx="4">
                  <c:v>2046</c:v>
                </c:pt>
                <c:pt idx="5">
                  <c:v>2166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ser>
          <c:idx val="2"/>
          <c:order val="2"/>
          <c:tx>
            <c:v>Financing</c:v>
          </c:tx>
          <c:spPr>
            <a:ln w="508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5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[0]!CFFinancing_activities</c:f>
              <c:numCache>
                <c:formatCode>_("$"* #,##0.00_);_("$"* \(#,##0.00\);_("$"* "-"??_);_(@_)</c:formatCode>
                <c:ptCount val="6"/>
                <c:pt idx="0">
                  <c:v>393</c:v>
                </c:pt>
                <c:pt idx="1">
                  <c:v>393</c:v>
                </c:pt>
                <c:pt idx="2">
                  <c:v>393</c:v>
                </c:pt>
                <c:pt idx="3">
                  <c:v>-343</c:v>
                </c:pt>
                <c:pt idx="4">
                  <c:v>-531</c:v>
                </c:pt>
                <c:pt idx="5">
                  <c:v>-297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69-428C-A4AE-CEDB56905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Change in Gross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[0]!ECChangeInGrossProfit</c:f>
              <c:numCache>
                <c:formatCode>_("$"* #,##0.00_);_("$"* \(#,##0.00\);_("$"* "-"??_);_(@_)</c:formatCode>
                <c:ptCount val="6"/>
                <c:pt idx="0">
                  <c:v>-240</c:v>
                </c:pt>
                <c:pt idx="1">
                  <c:v>-240</c:v>
                </c:pt>
                <c:pt idx="2">
                  <c:v>-240</c:v>
                </c:pt>
                <c:pt idx="3">
                  <c:v>-338</c:v>
                </c:pt>
                <c:pt idx="4">
                  <c:v>-583</c:v>
                </c:pt>
                <c:pt idx="5">
                  <c:v>-538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ser>
          <c:idx val="1"/>
          <c:order val="1"/>
          <c:tx>
            <c:v>Change in Operating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[0]!ECChangeInOperatingExpense</c:f>
              <c:numCache>
                <c:formatCode>_("$"* #,##0.00_);_("$"* \(#,##0.00\);_("$"* "-"??_);_(@_)</c:formatCode>
                <c:ptCount val="6"/>
                <c:pt idx="0">
                  <c:v>-201</c:v>
                </c:pt>
                <c:pt idx="1">
                  <c:v>-201</c:v>
                </c:pt>
                <c:pt idx="2">
                  <c:v>-201</c:v>
                </c:pt>
                <c:pt idx="3">
                  <c:v>-284</c:v>
                </c:pt>
                <c:pt idx="4">
                  <c:v>-454</c:v>
                </c:pt>
                <c:pt idx="5">
                  <c:v>-416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9-428C-A4AE-CEDB56905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0"/>
          <c:order val="0"/>
          <c:tx>
            <c:v>TV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[0]!TV</c:f>
              <c:numCache>
                <c:formatCode>0.00</c:formatCode>
                <c:ptCount val="6"/>
                <c:pt idx="0">
                  <c:v>1.042</c:v>
                </c:pt>
                <c:pt idx="1">
                  <c:v>1.0429999999999999</c:v>
                </c:pt>
                <c:pt idx="2">
                  <c:v>1.044</c:v>
                </c:pt>
                <c:pt idx="3">
                  <c:v>1.0649999999999999</c:v>
                </c:pt>
                <c:pt idx="4">
                  <c:v>-0.82899999999999996</c:v>
                </c:pt>
                <c:pt idx="5">
                  <c:v>-0.192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2-4087-885A-1F312E69381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Change in Gross</c:v>
          </c:tx>
          <c:spPr>
            <a:ln w="508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1">
                  <a:alpha val="45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[0]!Period</c:f>
              <c:strCache>
                <c:ptCount val="6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Period 4</c:v>
                </c:pt>
                <c:pt idx="4">
                  <c:v>Period 5</c:v>
                </c:pt>
                <c:pt idx="5">
                  <c:v>Period 6</c:v>
                </c:pt>
              </c:strCache>
            </c:strRef>
          </c:cat>
          <c:val>
            <c:numRef>
              <c:f>[0]!ECChangeInGrossProfit</c:f>
              <c:numCache>
                <c:formatCode>_("$"* #,##0.00_);_("$"* \(#,##0.00\);_("$"* "-"??_);_(@_)</c:formatCode>
                <c:ptCount val="6"/>
                <c:pt idx="0">
                  <c:v>-240</c:v>
                </c:pt>
                <c:pt idx="1">
                  <c:v>-240</c:v>
                </c:pt>
                <c:pt idx="2">
                  <c:v>-240</c:v>
                </c:pt>
                <c:pt idx="3">
                  <c:v>-338</c:v>
                </c:pt>
                <c:pt idx="4">
                  <c:v>-583</c:v>
                </c:pt>
                <c:pt idx="5">
                  <c:v>-538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92-3F46-9ABC-FD81F33563C0}"/>
            </c:ext>
          </c:extLst>
        </c:ser>
        <c:ser>
          <c:idx val="1"/>
          <c:order val="1"/>
          <c:tx>
            <c:v>Change in Operating</c:v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3">
                  <a:alpha val="45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[0]!ECChangeInOperatingExpense</c:f>
              <c:numCache>
                <c:formatCode>_("$"* #,##0.00_);_("$"* \(#,##0.00\);_("$"* "-"??_);_(@_)</c:formatCode>
                <c:ptCount val="6"/>
                <c:pt idx="0">
                  <c:v>-201</c:v>
                </c:pt>
                <c:pt idx="1">
                  <c:v>-201</c:v>
                </c:pt>
                <c:pt idx="2">
                  <c:v>-201</c:v>
                </c:pt>
                <c:pt idx="3">
                  <c:v>-284</c:v>
                </c:pt>
                <c:pt idx="4">
                  <c:v>-454</c:v>
                </c:pt>
                <c:pt idx="5">
                  <c:v>-416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92-3F46-9ABC-FD81F3356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917744"/>
        <c:axId val="1868916080"/>
      </c:lineChart>
      <c:catAx>
        <c:axId val="1868917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6080"/>
        <c:crosses val="autoZero"/>
        <c:auto val="1"/>
        <c:lblAlgn val="ctr"/>
        <c:lblOffset val="100"/>
        <c:noMultiLvlLbl val="0"/>
      </c:catAx>
      <c:valAx>
        <c:axId val="18689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891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>
      <a:outerShdw blurRad="482600" sx="89000" sy="89000" algn="ctr" rotWithShape="0">
        <a:srgbClr val="000000">
          <a:alpha val="35000"/>
        </a:srgbClr>
      </a:out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sv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svg"/><Relationship Id="rId2" Type="http://schemas.openxmlformats.org/officeDocument/2006/relationships/image" Target="../media/image2.svg"/><Relationship Id="rId16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sv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4" Type="http://schemas.openxmlformats.org/officeDocument/2006/relationships/image" Target="../media/image14.sv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13" Type="http://schemas.openxmlformats.org/officeDocument/2006/relationships/image" Target="../media/image8.svg"/><Relationship Id="rId18" Type="http://schemas.openxmlformats.org/officeDocument/2006/relationships/chart" Target="../charts/chart6.xml"/><Relationship Id="rId3" Type="http://schemas.openxmlformats.org/officeDocument/2006/relationships/image" Target="../media/image16.svg"/><Relationship Id="rId7" Type="http://schemas.openxmlformats.org/officeDocument/2006/relationships/image" Target="../media/image12.svg"/><Relationship Id="rId12" Type="http://schemas.openxmlformats.org/officeDocument/2006/relationships/image" Target="../media/image7.png"/><Relationship Id="rId17" Type="http://schemas.openxmlformats.org/officeDocument/2006/relationships/chart" Target="../charts/chart5.xml"/><Relationship Id="rId2" Type="http://schemas.openxmlformats.org/officeDocument/2006/relationships/image" Target="../media/image3.png"/><Relationship Id="rId16" Type="http://schemas.openxmlformats.org/officeDocument/2006/relationships/chart" Target="../charts/chart4.xml"/><Relationship Id="rId20" Type="http://schemas.openxmlformats.org/officeDocument/2006/relationships/chart" Target="../charts/chart8.xml"/><Relationship Id="rId1" Type="http://schemas.openxmlformats.org/officeDocument/2006/relationships/image" Target="../media/image15.png"/><Relationship Id="rId6" Type="http://schemas.openxmlformats.org/officeDocument/2006/relationships/image" Target="../media/image11.png"/><Relationship Id="rId11" Type="http://schemas.openxmlformats.org/officeDocument/2006/relationships/image" Target="../media/image14.svg"/><Relationship Id="rId5" Type="http://schemas.openxmlformats.org/officeDocument/2006/relationships/image" Target="../media/image2.svg"/><Relationship Id="rId15" Type="http://schemas.openxmlformats.org/officeDocument/2006/relationships/chart" Target="../charts/chart3.xml"/><Relationship Id="rId10" Type="http://schemas.openxmlformats.org/officeDocument/2006/relationships/image" Target="../media/image13.png"/><Relationship Id="rId19" Type="http://schemas.openxmlformats.org/officeDocument/2006/relationships/chart" Target="../charts/chart7.xml"/><Relationship Id="rId4" Type="http://schemas.openxmlformats.org/officeDocument/2006/relationships/image" Target="../media/image1.png"/><Relationship Id="rId9" Type="http://schemas.openxmlformats.org/officeDocument/2006/relationships/image" Target="../media/image10.svg"/><Relationship Id="rId14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8.svg"/><Relationship Id="rId1" Type="http://schemas.openxmlformats.org/officeDocument/2006/relationships/image" Target="../media/image7.png"/><Relationship Id="rId4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2.svg"/><Relationship Id="rId1" Type="http://schemas.openxmlformats.org/officeDocument/2006/relationships/image" Target="../media/image11.png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svg"/><Relationship Id="rId2" Type="http://schemas.openxmlformats.org/officeDocument/2006/relationships/image" Target="../media/image3.png"/><Relationship Id="rId1" Type="http://schemas.openxmlformats.org/officeDocument/2006/relationships/image" Target="../media/image15.png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svg"/><Relationship Id="rId2" Type="http://schemas.openxmlformats.org/officeDocument/2006/relationships/image" Target="../media/image9.png"/><Relationship Id="rId1" Type="http://schemas.openxmlformats.org/officeDocument/2006/relationships/image" Target="../media/image15.png"/><Relationship Id="rId4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svg"/><Relationship Id="rId2" Type="http://schemas.openxmlformats.org/officeDocument/2006/relationships/image" Target="../media/image13.png"/><Relationship Id="rId1" Type="http://schemas.openxmlformats.org/officeDocument/2006/relationships/image" Target="../media/image15.png"/><Relationship Id="rId4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svg"/><Relationship Id="rId2" Type="http://schemas.openxmlformats.org/officeDocument/2006/relationships/image" Target="../media/image13.png"/><Relationship Id="rId1" Type="http://schemas.openxmlformats.org/officeDocument/2006/relationships/image" Target="../media/image1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742951</xdr:colOff>
      <xdr:row>3</xdr:row>
      <xdr:rowOff>100107</xdr:rowOff>
    </xdr:from>
    <xdr:to>
      <xdr:col>5</xdr:col>
      <xdr:colOff>257407</xdr:colOff>
      <xdr:row>4</xdr:row>
      <xdr:rowOff>23719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997816C2-5904-CEEF-5438-901E39AB4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/>
        <a:stretch/>
      </xdr:blipFill>
      <xdr:spPr>
        <a:xfrm>
          <a:off x="4895851" y="890682"/>
          <a:ext cx="324081" cy="171262"/>
        </a:xfrm>
        <a:prstGeom prst="rect">
          <a:avLst/>
        </a:prstGeom>
      </xdr:spPr>
    </xdr:pic>
    <xdr:clientData/>
  </xdr:twoCellAnchor>
  <xdr:twoCellAnchor editAs="oneCell">
    <xdr:from>
      <xdr:col>4</xdr:col>
      <xdr:colOff>742951</xdr:colOff>
      <xdr:row>14</xdr:row>
      <xdr:rowOff>104776</xdr:rowOff>
    </xdr:from>
    <xdr:to>
      <xdr:col>5</xdr:col>
      <xdr:colOff>257407</xdr:colOff>
      <xdr:row>15</xdr:row>
      <xdr:rowOff>161925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2D4BB84-3CF4-80F3-DC70-5CACFBA51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895851" y="4152901"/>
          <a:ext cx="324081" cy="295274"/>
        </a:xfrm>
        <a:prstGeom prst="rect">
          <a:avLst/>
        </a:prstGeom>
      </xdr:spPr>
    </xdr:pic>
    <xdr:clientData/>
  </xdr:twoCellAnchor>
  <xdr:twoCellAnchor editAs="oneCell">
    <xdr:from>
      <xdr:col>4</xdr:col>
      <xdr:colOff>771758</xdr:colOff>
      <xdr:row>28</xdr:row>
      <xdr:rowOff>104776</xdr:rowOff>
    </xdr:from>
    <xdr:to>
      <xdr:col>5</xdr:col>
      <xdr:colOff>257407</xdr:colOff>
      <xdr:row>29</xdr:row>
      <xdr:rowOff>161925</xdr:rowOff>
    </xdr:to>
    <xdr:pic>
      <xdr:nvPicPr>
        <xdr:cNvPr id="5" name="Graphic 4">
          <a:extLst>
            <a:ext uri="{FF2B5EF4-FFF2-40B4-BE49-F238E27FC236}">
              <a16:creationId xmlns:a16="http://schemas.microsoft.com/office/drawing/2014/main" id="{A7CF4CD0-BF23-BB00-1DD2-A5581D070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rcRect/>
        <a:stretch/>
      </xdr:blipFill>
      <xdr:spPr>
        <a:xfrm>
          <a:off x="4924658" y="8410576"/>
          <a:ext cx="295274" cy="295274"/>
        </a:xfrm>
        <a:prstGeom prst="rect">
          <a:avLst/>
        </a:prstGeom>
      </xdr:spPr>
    </xdr:pic>
    <xdr:clientData/>
  </xdr:twoCellAnchor>
  <xdr:twoCellAnchor>
    <xdr:from>
      <xdr:col>7</xdr:col>
      <xdr:colOff>265072</xdr:colOff>
      <xdr:row>18</xdr:row>
      <xdr:rowOff>22515</xdr:rowOff>
    </xdr:from>
    <xdr:to>
      <xdr:col>7</xdr:col>
      <xdr:colOff>323850</xdr:colOff>
      <xdr:row>19</xdr:row>
      <xdr:rowOff>299606</xdr:rowOff>
    </xdr:to>
    <xdr:sp macro="" textlink="">
      <xdr:nvSpPr>
        <xdr:cNvPr id="6" name="Left Bracket 5">
          <a:extLst>
            <a:ext uri="{FF2B5EF4-FFF2-40B4-BE49-F238E27FC236}">
              <a16:creationId xmlns:a16="http://schemas.microsoft.com/office/drawing/2014/main" id="{60672F6F-D7AB-EACA-05F0-C80D4FAD7D3C}"/>
            </a:ext>
          </a:extLst>
        </xdr:cNvPr>
        <xdr:cNvSpPr/>
      </xdr:nvSpPr>
      <xdr:spPr>
        <a:xfrm>
          <a:off x="5608597" y="4565940"/>
          <a:ext cx="58778" cy="591416"/>
        </a:xfrm>
        <a:prstGeom prst="leftBracket">
          <a:avLst/>
        </a:prstGeom>
        <a:noFill/>
        <a:ln w="19050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44163</xdr:colOff>
      <xdr:row>18</xdr:row>
      <xdr:rowOff>223405</xdr:rowOff>
    </xdr:from>
    <xdr:to>
      <xdr:col>7</xdr:col>
      <xdr:colOff>247651</xdr:colOff>
      <xdr:row>19</xdr:row>
      <xdr:rowOff>110836</xdr:rowOff>
    </xdr:to>
    <xdr:sp macro="" textlink="">
      <xdr:nvSpPr>
        <xdr:cNvPr id="7" name="Plus Sign 6">
          <a:extLst>
            <a:ext uri="{FF2B5EF4-FFF2-40B4-BE49-F238E27FC236}">
              <a16:creationId xmlns:a16="http://schemas.microsoft.com/office/drawing/2014/main" id="{0EAFC884-E211-CAA8-9353-41BA69C9C96E}"/>
            </a:ext>
          </a:extLst>
        </xdr:cNvPr>
        <xdr:cNvSpPr/>
      </xdr:nvSpPr>
      <xdr:spPr>
        <a:xfrm>
          <a:off x="5387688" y="4766830"/>
          <a:ext cx="203488" cy="201756"/>
        </a:xfrm>
        <a:prstGeom prst="mathPlus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10</xdr:col>
      <xdr:colOff>786821</xdr:colOff>
      <xdr:row>3</xdr:row>
      <xdr:rowOff>104776</xdr:rowOff>
    </xdr:from>
    <xdr:to>
      <xdr:col>11</xdr:col>
      <xdr:colOff>248463</xdr:colOff>
      <xdr:row>4</xdr:row>
      <xdr:rowOff>152400</xdr:rowOff>
    </xdr:to>
    <xdr:pic>
      <xdr:nvPicPr>
        <xdr:cNvPr id="8" name="Graphic 7">
          <a:extLst>
            <a:ext uri="{FF2B5EF4-FFF2-40B4-BE49-F238E27FC236}">
              <a16:creationId xmlns:a16="http://schemas.microsoft.com/office/drawing/2014/main" id="{C9896A28-6B16-3FDB-EF97-F2BE9AA52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rcRect/>
        <a:stretch/>
      </xdr:blipFill>
      <xdr:spPr>
        <a:xfrm>
          <a:off x="10407071" y="895351"/>
          <a:ext cx="271267" cy="295274"/>
        </a:xfrm>
        <a:prstGeom prst="rect">
          <a:avLst/>
        </a:prstGeom>
      </xdr:spPr>
    </xdr:pic>
    <xdr:clientData/>
  </xdr:twoCellAnchor>
  <xdr:twoCellAnchor editAs="oneCell">
    <xdr:from>
      <xdr:col>11</xdr:col>
      <xdr:colOff>75620</xdr:colOff>
      <xdr:row>14</xdr:row>
      <xdr:rowOff>95251</xdr:rowOff>
    </xdr:from>
    <xdr:to>
      <xdr:col>11</xdr:col>
      <xdr:colOff>248463</xdr:colOff>
      <xdr:row>15</xdr:row>
      <xdr:rowOff>152400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863067D8-07F0-B9DA-0036-4FED1ED11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rcRect/>
        <a:stretch/>
      </xdr:blipFill>
      <xdr:spPr>
        <a:xfrm>
          <a:off x="10505495" y="4143376"/>
          <a:ext cx="172843" cy="295274"/>
        </a:xfrm>
        <a:prstGeom prst="rect">
          <a:avLst/>
        </a:prstGeom>
      </xdr:spPr>
    </xdr:pic>
    <xdr:clientData/>
  </xdr:twoCellAnchor>
  <xdr:twoCellAnchor editAs="oneCell">
    <xdr:from>
      <xdr:col>16</xdr:col>
      <xdr:colOff>771525</xdr:colOff>
      <xdr:row>3</xdr:row>
      <xdr:rowOff>95960</xdr:rowOff>
    </xdr:from>
    <xdr:to>
      <xdr:col>17</xdr:col>
      <xdr:colOff>274321</xdr:colOff>
      <xdr:row>4</xdr:row>
      <xdr:rowOff>122630</xdr:rowOff>
    </xdr:to>
    <xdr:pic>
      <xdr:nvPicPr>
        <xdr:cNvPr id="10" name="Graphic 9">
          <a:extLst>
            <a:ext uri="{FF2B5EF4-FFF2-40B4-BE49-F238E27FC236}">
              <a16:creationId xmlns:a16="http://schemas.microsoft.com/office/drawing/2014/main" id="{57C01B17-E3CD-1948-44DE-48C9852E2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rcRect/>
        <a:stretch/>
      </xdr:blipFill>
      <xdr:spPr>
        <a:xfrm>
          <a:off x="15859125" y="886535"/>
          <a:ext cx="312421" cy="274320"/>
        </a:xfrm>
        <a:prstGeom prst="rect">
          <a:avLst/>
        </a:prstGeom>
      </xdr:spPr>
    </xdr:pic>
    <xdr:clientData/>
  </xdr:twoCellAnchor>
  <xdr:twoCellAnchor editAs="oneCell">
    <xdr:from>
      <xdr:col>18</xdr:col>
      <xdr:colOff>962026</xdr:colOff>
      <xdr:row>14</xdr:row>
      <xdr:rowOff>103431</xdr:rowOff>
    </xdr:from>
    <xdr:to>
      <xdr:col>19</xdr:col>
      <xdr:colOff>247883</xdr:colOff>
      <xdr:row>15</xdr:row>
      <xdr:rowOff>99616</xdr:rowOff>
    </xdr:to>
    <xdr:pic>
      <xdr:nvPicPr>
        <xdr:cNvPr id="11" name="Graphic 10">
          <a:extLst>
            <a:ext uri="{FF2B5EF4-FFF2-40B4-BE49-F238E27FC236}">
              <a16:creationId xmlns:a16="http://schemas.microsoft.com/office/drawing/2014/main" id="{1A5C14E5-83B2-825F-CD30-871352FCA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rcRect/>
        <a:stretch/>
      </xdr:blipFill>
      <xdr:spPr>
        <a:xfrm>
          <a:off x="15268576" y="3761031"/>
          <a:ext cx="400282" cy="23431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427488</xdr:colOff>
      <xdr:row>2</xdr:row>
      <xdr:rowOff>258319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5AA305E-69D5-41A2-AC0C-CD5DFFD92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238125"/>
          <a:ext cx="3151638" cy="734569"/>
        </a:xfrm>
        <a:prstGeom prst="rect">
          <a:avLst/>
        </a:prstGeom>
      </xdr:spPr>
    </xdr:pic>
    <xdr:clientData/>
  </xdr:twoCellAnchor>
  <xdr:twoCellAnchor>
    <xdr:from>
      <xdr:col>9</xdr:col>
      <xdr:colOff>558800</xdr:colOff>
      <xdr:row>33</xdr:row>
      <xdr:rowOff>190500</xdr:rowOff>
    </xdr:from>
    <xdr:to>
      <xdr:col>18</xdr:col>
      <xdr:colOff>850900</xdr:colOff>
      <xdr:row>50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216AE9-3301-D443-B2B2-61E89B462A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16</xdr:col>
      <xdr:colOff>1123950</xdr:colOff>
      <xdr:row>30</xdr:row>
      <xdr:rowOff>114300</xdr:rowOff>
    </xdr:from>
    <xdr:to>
      <xdr:col>17</xdr:col>
      <xdr:colOff>320906</xdr:colOff>
      <xdr:row>30</xdr:row>
      <xdr:rowOff>291912</xdr:rowOff>
    </xdr:to>
    <xdr:pic>
      <xdr:nvPicPr>
        <xdr:cNvPr id="12" name="Graphic 11">
          <a:extLst>
            <a:ext uri="{FF2B5EF4-FFF2-40B4-BE49-F238E27FC236}">
              <a16:creationId xmlns:a16="http://schemas.microsoft.com/office/drawing/2014/main" id="{D0A060C4-DD0C-A247-874E-500C39E3D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/>
        <a:stretch/>
      </xdr:blipFill>
      <xdr:spPr>
        <a:xfrm>
          <a:off x="5899150" y="736600"/>
          <a:ext cx="327256" cy="1776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475113</xdr:colOff>
      <xdr:row>3</xdr:row>
      <xdr:rowOff>10669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94FE3B-CC4C-4F08-A5C2-17EA0862B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2799213</xdr:colOff>
      <xdr:row>3</xdr:row>
      <xdr:rowOff>10669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8286C6-70F5-4990-A491-006541676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 editAs="oneCell">
    <xdr:from>
      <xdr:col>4</xdr:col>
      <xdr:colOff>1123950</xdr:colOff>
      <xdr:row>44</xdr:row>
      <xdr:rowOff>104775</xdr:rowOff>
    </xdr:from>
    <xdr:to>
      <xdr:col>5</xdr:col>
      <xdr:colOff>257406</xdr:colOff>
      <xdr:row>45</xdr:row>
      <xdr:rowOff>152399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FCD5BE69-3E40-4B13-8F5D-BD118E876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029450" y="8943975"/>
          <a:ext cx="324081" cy="295274"/>
        </a:xfrm>
        <a:prstGeom prst="rect">
          <a:avLst/>
        </a:prstGeom>
      </xdr:spPr>
    </xdr:pic>
    <xdr:clientData/>
  </xdr:twoCellAnchor>
  <xdr:twoCellAnchor editAs="oneCell">
    <xdr:from>
      <xdr:col>4</xdr:col>
      <xdr:colOff>1123950</xdr:colOff>
      <xdr:row>3</xdr:row>
      <xdr:rowOff>114300</xdr:rowOff>
    </xdr:from>
    <xdr:to>
      <xdr:col>5</xdr:col>
      <xdr:colOff>257406</xdr:colOff>
      <xdr:row>4</xdr:row>
      <xdr:rowOff>37912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6BBE5AF3-03BA-4DD6-87FA-4FD632551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rcRect/>
        <a:stretch/>
      </xdr:blipFill>
      <xdr:spPr>
        <a:xfrm>
          <a:off x="7029450" y="838200"/>
          <a:ext cx="324081" cy="171262"/>
        </a:xfrm>
        <a:prstGeom prst="rect">
          <a:avLst/>
        </a:prstGeom>
      </xdr:spPr>
    </xdr:pic>
    <xdr:clientData/>
  </xdr:twoCellAnchor>
  <xdr:twoCellAnchor editAs="oneCell">
    <xdr:from>
      <xdr:col>4</xdr:col>
      <xdr:colOff>1135610</xdr:colOff>
      <xdr:row>35</xdr:row>
      <xdr:rowOff>104775</xdr:rowOff>
    </xdr:from>
    <xdr:to>
      <xdr:col>5</xdr:col>
      <xdr:colOff>257406</xdr:colOff>
      <xdr:row>36</xdr:row>
      <xdr:rowOff>131445</xdr:rowOff>
    </xdr:to>
    <xdr:pic>
      <xdr:nvPicPr>
        <xdr:cNvPr id="5" name="Graphic 4">
          <a:extLst>
            <a:ext uri="{FF2B5EF4-FFF2-40B4-BE49-F238E27FC236}">
              <a16:creationId xmlns:a16="http://schemas.microsoft.com/office/drawing/2014/main" id="{6735B57E-AA72-4AD2-9120-41B6D69DB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rcRect/>
        <a:stretch/>
      </xdr:blipFill>
      <xdr:spPr>
        <a:xfrm>
          <a:off x="7041110" y="6410325"/>
          <a:ext cx="312421" cy="274320"/>
        </a:xfrm>
        <a:prstGeom prst="rect">
          <a:avLst/>
        </a:prstGeom>
      </xdr:spPr>
    </xdr:pic>
    <xdr:clientData/>
  </xdr:twoCellAnchor>
  <xdr:twoCellAnchor editAs="oneCell">
    <xdr:from>
      <xdr:col>5</xdr:col>
      <xdr:colOff>84563</xdr:colOff>
      <xdr:row>57</xdr:row>
      <xdr:rowOff>104775</xdr:rowOff>
    </xdr:from>
    <xdr:to>
      <xdr:col>5</xdr:col>
      <xdr:colOff>257406</xdr:colOff>
      <xdr:row>58</xdr:row>
      <xdr:rowOff>152399</xdr:rowOff>
    </xdr:to>
    <xdr:pic>
      <xdr:nvPicPr>
        <xdr:cNvPr id="6" name="Graphic 5">
          <a:extLst>
            <a:ext uri="{FF2B5EF4-FFF2-40B4-BE49-F238E27FC236}">
              <a16:creationId xmlns:a16="http://schemas.microsoft.com/office/drawing/2014/main" id="{DB302994-14C5-447A-9911-031BF772D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rcRect/>
        <a:stretch/>
      </xdr:blipFill>
      <xdr:spPr>
        <a:xfrm>
          <a:off x="7180688" y="13001625"/>
          <a:ext cx="172843" cy="295274"/>
        </a:xfrm>
        <a:prstGeom prst="rect">
          <a:avLst/>
        </a:prstGeom>
      </xdr:spPr>
    </xdr:pic>
    <xdr:clientData/>
  </xdr:twoCellAnchor>
  <xdr:twoCellAnchor editAs="oneCell">
    <xdr:from>
      <xdr:col>4</xdr:col>
      <xdr:colOff>1047749</xdr:colOff>
      <xdr:row>67</xdr:row>
      <xdr:rowOff>95250</xdr:rowOff>
    </xdr:from>
    <xdr:to>
      <xdr:col>5</xdr:col>
      <xdr:colOff>257406</xdr:colOff>
      <xdr:row>68</xdr:row>
      <xdr:rowOff>81910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9DF64A0C-AA01-496E-B8C4-674E59CAB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rcRect/>
        <a:stretch/>
      </xdr:blipFill>
      <xdr:spPr>
        <a:xfrm>
          <a:off x="6953249" y="19716750"/>
          <a:ext cx="400282" cy="234310"/>
        </a:xfrm>
        <a:prstGeom prst="rect">
          <a:avLst/>
        </a:prstGeom>
      </xdr:spPr>
    </xdr:pic>
    <xdr:clientData/>
  </xdr:twoCellAnchor>
  <xdr:twoCellAnchor editAs="oneCell">
    <xdr:from>
      <xdr:col>4</xdr:col>
      <xdr:colOff>1176764</xdr:colOff>
      <xdr:row>22</xdr:row>
      <xdr:rowOff>114300</xdr:rowOff>
    </xdr:from>
    <xdr:to>
      <xdr:col>5</xdr:col>
      <xdr:colOff>257406</xdr:colOff>
      <xdr:row>23</xdr:row>
      <xdr:rowOff>161924</xdr:rowOff>
    </xdr:to>
    <xdr:pic>
      <xdr:nvPicPr>
        <xdr:cNvPr id="10" name="Graphic 9">
          <a:extLst>
            <a:ext uri="{FF2B5EF4-FFF2-40B4-BE49-F238E27FC236}">
              <a16:creationId xmlns:a16="http://schemas.microsoft.com/office/drawing/2014/main" id="{3B6398B8-9C37-4977-BBDA-7FE3E2EA1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rcRect/>
        <a:stretch/>
      </xdr:blipFill>
      <xdr:spPr>
        <a:xfrm>
          <a:off x="7082264" y="23412450"/>
          <a:ext cx="271267" cy="295274"/>
        </a:xfrm>
        <a:prstGeom prst="rect">
          <a:avLst/>
        </a:prstGeom>
      </xdr:spPr>
    </xdr:pic>
    <xdr:clientData/>
  </xdr:twoCellAnchor>
  <xdr:twoCellAnchor>
    <xdr:from>
      <xdr:col>8</xdr:col>
      <xdr:colOff>104775</xdr:colOff>
      <xdr:row>14</xdr:row>
      <xdr:rowOff>0</xdr:rowOff>
    </xdr:from>
    <xdr:to>
      <xdr:col>14</xdr:col>
      <xdr:colOff>0</xdr:colOff>
      <xdr:row>20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7AFB163-B470-A690-0BF9-DF83CC5DC9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104775</xdr:colOff>
      <xdr:row>36</xdr:row>
      <xdr:rowOff>0</xdr:rowOff>
    </xdr:from>
    <xdr:to>
      <xdr:col>14</xdr:col>
      <xdr:colOff>0</xdr:colOff>
      <xdr:row>42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7F77EB0-45E2-49BF-B0B0-926F903FB4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104775</xdr:colOff>
      <xdr:row>47</xdr:row>
      <xdr:rowOff>0</xdr:rowOff>
    </xdr:from>
    <xdr:to>
      <xdr:col>14</xdr:col>
      <xdr:colOff>0</xdr:colOff>
      <xdr:row>53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4522132B-5FCB-4B0F-8F7A-ACB3491F2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8</xdr:col>
      <xdr:colOff>104775</xdr:colOff>
      <xdr:row>59</xdr:row>
      <xdr:rowOff>0</xdr:rowOff>
    </xdr:from>
    <xdr:to>
      <xdr:col>14</xdr:col>
      <xdr:colOff>0</xdr:colOff>
      <xdr:row>65</xdr:row>
      <xdr:rowOff>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8187849-6D27-46FD-A552-BD7CA3021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104775</xdr:colOff>
      <xdr:row>69</xdr:row>
      <xdr:rowOff>0</xdr:rowOff>
    </xdr:from>
    <xdr:to>
      <xdr:col>14</xdr:col>
      <xdr:colOff>0</xdr:colOff>
      <xdr:row>75</xdr:row>
      <xdr:rowOff>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FB199827-9A44-4BB9-AD9B-05E256A654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8</xdr:col>
      <xdr:colOff>104775</xdr:colOff>
      <xdr:row>25</xdr:row>
      <xdr:rowOff>0</xdr:rowOff>
    </xdr:from>
    <xdr:to>
      <xdr:col>14</xdr:col>
      <xdr:colOff>0</xdr:colOff>
      <xdr:row>31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D34B522A-20A5-4BC5-973D-EADBC6A578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</xdr:col>
      <xdr:colOff>123825</xdr:colOff>
      <xdr:row>6</xdr:row>
      <xdr:rowOff>0</xdr:rowOff>
    </xdr:from>
    <xdr:to>
      <xdr:col>4</xdr:col>
      <xdr:colOff>990600</xdr:colOff>
      <xdr:row>12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5556FDA-0BF9-4241-9D05-7605BE86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819150</xdr:colOff>
      <xdr:row>3</xdr:row>
      <xdr:rowOff>114300</xdr:rowOff>
    </xdr:from>
    <xdr:to>
      <xdr:col>3</xdr:col>
      <xdr:colOff>1090417</xdr:colOff>
      <xdr:row>4</xdr:row>
      <xdr:rowOff>161924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4483C448-6089-4284-BB02-E83FF773D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/>
        <a:stretch/>
      </xdr:blipFill>
      <xdr:spPr>
        <a:xfrm>
          <a:off x="5534025" y="352425"/>
          <a:ext cx="271267" cy="29527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2799213</xdr:colOff>
      <xdr:row>3</xdr:row>
      <xdr:rowOff>10669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0C1B59-E464-43B8-9E20-DBA909F2B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238125"/>
          <a:ext cx="3151638" cy="734569"/>
        </a:xfrm>
        <a:prstGeom prst="rect">
          <a:avLst/>
        </a:prstGeom>
      </xdr:spPr>
    </xdr:pic>
    <xdr:clientData/>
  </xdr:twoCellAnchor>
  <xdr:twoCellAnchor>
    <xdr:from>
      <xdr:col>5</xdr:col>
      <xdr:colOff>515882</xdr:colOff>
      <xdr:row>3</xdr:row>
      <xdr:rowOff>18831</xdr:rowOff>
    </xdr:from>
    <xdr:to>
      <xdr:col>20</xdr:col>
      <xdr:colOff>26713</xdr:colOff>
      <xdr:row>29</xdr:row>
      <xdr:rowOff>33283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9E54A6D-66DA-E340-9F11-25664E030A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1152525</xdr:colOff>
      <xdr:row>3</xdr:row>
      <xdr:rowOff>95250</xdr:rowOff>
    </xdr:from>
    <xdr:to>
      <xdr:col>4</xdr:col>
      <xdr:colOff>190277</xdr:colOff>
      <xdr:row>4</xdr:row>
      <xdr:rowOff>121920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370DA219-7905-4F5C-BC88-C783387FC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/>
        <a:stretch/>
      </xdr:blipFill>
      <xdr:spPr>
        <a:xfrm>
          <a:off x="4343400" y="581025"/>
          <a:ext cx="312421" cy="27432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313188</xdr:colOff>
      <xdr:row>3</xdr:row>
      <xdr:rowOff>10669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026319-C85D-4DBE-A193-B424EBB10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>
    <xdr:from>
      <xdr:col>6</xdr:col>
      <xdr:colOff>187512</xdr:colOff>
      <xdr:row>2</xdr:row>
      <xdr:rowOff>175559</xdr:rowOff>
    </xdr:from>
    <xdr:to>
      <xdr:col>20</xdr:col>
      <xdr:colOff>396315</xdr:colOff>
      <xdr:row>34</xdr:row>
      <xdr:rowOff>115421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F0E601F-C437-3344-A708-C54FC692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313188</xdr:colOff>
      <xdr:row>3</xdr:row>
      <xdr:rowOff>10669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DDD499-E9C2-48FE-A68F-764793DDA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 editAs="oneCell">
    <xdr:from>
      <xdr:col>3</xdr:col>
      <xdr:colOff>781050</xdr:colOff>
      <xdr:row>3</xdr:row>
      <xdr:rowOff>95250</xdr:rowOff>
    </xdr:from>
    <xdr:to>
      <xdr:col>3</xdr:col>
      <xdr:colOff>1105131</xdr:colOff>
      <xdr:row>4</xdr:row>
      <xdr:rowOff>142874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D187D9F6-9CD6-46E5-8AC1-0CD31B428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971925" y="819150"/>
          <a:ext cx="324081" cy="295274"/>
        </a:xfrm>
        <a:prstGeom prst="rect">
          <a:avLst/>
        </a:prstGeom>
      </xdr:spPr>
    </xdr:pic>
    <xdr:clientData/>
  </xdr:twoCellAnchor>
  <xdr:twoCellAnchor>
    <xdr:from>
      <xdr:col>6</xdr:col>
      <xdr:colOff>177800</xdr:colOff>
      <xdr:row>2</xdr:row>
      <xdr:rowOff>190500</xdr:rowOff>
    </xdr:from>
    <xdr:to>
      <xdr:col>20</xdr:col>
      <xdr:colOff>660400</xdr:colOff>
      <xdr:row>36</xdr:row>
      <xdr:rowOff>101600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F9A52F-4B39-E548-AD60-43ED2EDAAC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370338</xdr:colOff>
      <xdr:row>3</xdr:row>
      <xdr:rowOff>10669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91F5B9-374A-470E-B65A-71E526C6C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 editAs="oneCell">
    <xdr:from>
      <xdr:col>4</xdr:col>
      <xdr:colOff>85725</xdr:colOff>
      <xdr:row>3</xdr:row>
      <xdr:rowOff>104775</xdr:rowOff>
    </xdr:from>
    <xdr:to>
      <xdr:col>4</xdr:col>
      <xdr:colOff>258568</xdr:colOff>
      <xdr:row>4</xdr:row>
      <xdr:rowOff>152399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2D157EB3-2B16-42AE-904D-A8E8B3E384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057650" y="828675"/>
          <a:ext cx="172843" cy="295274"/>
        </a:xfrm>
        <a:prstGeom prst="rect">
          <a:avLst/>
        </a:prstGeom>
      </xdr:spPr>
    </xdr:pic>
    <xdr:clientData/>
  </xdr:twoCellAnchor>
  <xdr:twoCellAnchor>
    <xdr:from>
      <xdr:col>5</xdr:col>
      <xdr:colOff>393700</xdr:colOff>
      <xdr:row>3</xdr:row>
      <xdr:rowOff>12700</xdr:rowOff>
    </xdr:from>
    <xdr:to>
      <xdr:col>20</xdr:col>
      <xdr:colOff>139700</xdr:colOff>
      <xdr:row>40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508F64-FE94-F848-9CE1-AF614D4D3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703713</xdr:colOff>
      <xdr:row>3</xdr:row>
      <xdr:rowOff>10669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A8CB29-3920-482C-8074-F39812DD6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 editAs="oneCell">
    <xdr:from>
      <xdr:col>5</xdr:col>
      <xdr:colOff>971550</xdr:colOff>
      <xdr:row>3</xdr:row>
      <xdr:rowOff>104775</xdr:rowOff>
    </xdr:from>
    <xdr:to>
      <xdr:col>6</xdr:col>
      <xdr:colOff>257407</xdr:colOff>
      <xdr:row>4</xdr:row>
      <xdr:rowOff>91435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3CE5E7F7-1D6B-4C0E-87AE-026CE4CB4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962525" y="828675"/>
          <a:ext cx="400282" cy="234310"/>
        </a:xfrm>
        <a:prstGeom prst="rect">
          <a:avLst/>
        </a:prstGeom>
      </xdr:spPr>
    </xdr:pic>
    <xdr:clientData/>
  </xdr:twoCellAnchor>
  <xdr:twoCellAnchor>
    <xdr:from>
      <xdr:col>7</xdr:col>
      <xdr:colOff>317500</xdr:colOff>
      <xdr:row>3</xdr:row>
      <xdr:rowOff>12700</xdr:rowOff>
    </xdr:from>
    <xdr:to>
      <xdr:col>22</xdr:col>
      <xdr:colOff>406400</xdr:colOff>
      <xdr:row>34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E2C2B74-2B10-F841-ACF3-2CB4B0574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1227588</xdr:colOff>
      <xdr:row>3</xdr:row>
      <xdr:rowOff>10669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2B9207-F684-49BF-AD37-BCC88531B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0"/>
          <a:ext cx="3151638" cy="734569"/>
        </a:xfrm>
        <a:prstGeom prst="rect">
          <a:avLst/>
        </a:prstGeom>
      </xdr:spPr>
    </xdr:pic>
    <xdr:clientData/>
  </xdr:twoCellAnchor>
  <xdr:twoCellAnchor editAs="oneCell">
    <xdr:from>
      <xdr:col>12</xdr:col>
      <xdr:colOff>695325</xdr:colOff>
      <xdr:row>3</xdr:row>
      <xdr:rowOff>114300</xdr:rowOff>
    </xdr:from>
    <xdr:to>
      <xdr:col>13</xdr:col>
      <xdr:colOff>257407</xdr:colOff>
      <xdr:row>4</xdr:row>
      <xdr:rowOff>100960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4B668849-A317-47F5-87AC-A9B0A9DCF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11144250" y="838200"/>
          <a:ext cx="400282" cy="234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roject 580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0BDFF"/>
      </a:accent1>
      <a:accent2>
        <a:srgbClr val="201B5B"/>
      </a:accent2>
      <a:accent3>
        <a:srgbClr val="1D2B4E"/>
      </a:accent3>
      <a:accent4>
        <a:srgbClr val="DAE1E7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Project 580">
    <a:dk1>
      <a:srgbClr val="000000"/>
    </a:dk1>
    <a:lt1>
      <a:srgbClr val="FFFFFF"/>
    </a:lt1>
    <a:dk2>
      <a:srgbClr val="000000"/>
    </a:dk2>
    <a:lt2>
      <a:srgbClr val="FFFFFF"/>
    </a:lt2>
    <a:accent1>
      <a:srgbClr val="00BDFF"/>
    </a:accent1>
    <a:accent2>
      <a:srgbClr val="201B5B"/>
    </a:accent2>
    <a:accent3>
      <a:srgbClr val="1D2B4E"/>
    </a:accent3>
    <a:accent4>
      <a:srgbClr val="DAE1E7"/>
    </a:accent4>
    <a:accent5>
      <a:srgbClr val="5B9BD5"/>
    </a:accent5>
    <a:accent6>
      <a:srgbClr val="70AD47"/>
    </a:accent6>
    <a:hlink>
      <a:srgbClr val="0563C1"/>
    </a:hlink>
    <a:folHlink>
      <a:srgbClr val="0563C1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54B14-049D-A149-8A4B-9E42F0EBA1B7}">
  <sheetPr codeName="Sheet1"/>
  <dimension ref="B3:T52"/>
  <sheetViews>
    <sheetView showGridLines="0" tabSelected="1" zoomScale="137" zoomScaleNormal="128" workbookViewId="0">
      <selection activeCell="O12" sqref="O12"/>
    </sheetView>
  </sheetViews>
  <sheetFormatPr baseColWidth="10" defaultColWidth="11" defaultRowHeight="16" x14ac:dyDescent="0.2"/>
  <cols>
    <col min="1" max="2" width="4.6640625" style="7" customWidth="1"/>
    <col min="3" max="3" width="31.1640625" style="7" bestFit="1" customWidth="1"/>
    <col min="4" max="4" width="16.6640625" style="7" bestFit="1" customWidth="1"/>
    <col min="5" max="5" width="10.6640625" style="7" customWidth="1"/>
    <col min="6" max="8" width="4.6640625" style="7" customWidth="1"/>
    <col min="9" max="9" width="43.5" style="7" bestFit="1" customWidth="1"/>
    <col min="10" max="10" width="16" style="7" bestFit="1" customWidth="1"/>
    <col min="11" max="11" width="10.6640625" style="7" customWidth="1"/>
    <col min="12" max="14" width="4.6640625" style="7" customWidth="1"/>
    <col min="15" max="15" width="51" style="7" bestFit="1" customWidth="1"/>
    <col min="16" max="16" width="16.83203125" style="7" bestFit="1" customWidth="1"/>
    <col min="17" max="17" width="10.6640625" style="7" customWidth="1"/>
    <col min="18" max="18" width="4.6640625" style="7" customWidth="1"/>
    <col min="19" max="19" width="14.6640625" style="7" customWidth="1"/>
    <col min="20" max="21" width="4.6640625" style="7" customWidth="1"/>
    <col min="22" max="16384" width="11" style="7"/>
  </cols>
  <sheetData>
    <row r="3" spans="2:20" ht="25" customHeight="1" thickBot="1" x14ac:dyDescent="0.25"/>
    <row r="4" spans="2:20" ht="17" thickBot="1" x14ac:dyDescent="0.25">
      <c r="B4" s="8"/>
      <c r="C4" s="9"/>
      <c r="D4" s="9"/>
      <c r="E4" s="9"/>
      <c r="F4" s="9"/>
      <c r="H4" s="8"/>
      <c r="I4" s="9"/>
      <c r="J4" s="9"/>
      <c r="K4" s="9"/>
      <c r="L4" s="9"/>
      <c r="N4" s="8"/>
      <c r="O4" s="9"/>
      <c r="P4" s="9"/>
      <c r="Q4" s="9"/>
      <c r="R4" s="9"/>
    </row>
    <row r="5" spans="2:20" ht="15" customHeight="1" thickBot="1" x14ac:dyDescent="0.25">
      <c r="B5" s="9"/>
      <c r="C5" s="9"/>
      <c r="D5" s="9"/>
      <c r="E5" s="9"/>
      <c r="F5" s="9"/>
      <c r="H5" s="9"/>
      <c r="I5" s="9"/>
      <c r="J5" s="9"/>
      <c r="K5" s="9"/>
      <c r="L5" s="9"/>
      <c r="N5" s="9"/>
      <c r="O5" s="9"/>
      <c r="P5" s="9"/>
      <c r="Q5" s="9"/>
      <c r="R5" s="9"/>
    </row>
    <row r="6" spans="2:20" ht="24" thickTop="1" thickBot="1" x14ac:dyDescent="0.3">
      <c r="B6" s="9"/>
      <c r="C6" s="37" t="s">
        <v>9</v>
      </c>
      <c r="D6" s="37" t="s">
        <v>68</v>
      </c>
      <c r="E6" s="37"/>
      <c r="F6" s="9"/>
      <c r="H6" s="9"/>
      <c r="I6" s="37" t="s">
        <v>30</v>
      </c>
      <c r="J6" s="38"/>
      <c r="K6" s="37"/>
      <c r="L6" s="9"/>
      <c r="N6" s="9"/>
      <c r="O6" s="37" t="s">
        <v>10</v>
      </c>
      <c r="P6" s="38"/>
      <c r="Q6" s="37"/>
      <c r="R6" s="9"/>
    </row>
    <row r="7" spans="2:20" ht="25" customHeight="1" thickTop="1" x14ac:dyDescent="0.2">
      <c r="B7" s="9"/>
      <c r="C7" s="35" t="s">
        <v>0</v>
      </c>
      <c r="D7" s="36">
        <f>Trends!E15</f>
        <v>-1190</v>
      </c>
      <c r="E7" s="73">
        <f>D7</f>
        <v>-1190</v>
      </c>
      <c r="F7" s="9"/>
      <c r="H7" s="9"/>
      <c r="I7" s="11" t="s">
        <v>28</v>
      </c>
      <c r="J7" s="12">
        <f>'Expense Control'!D7</f>
        <v>-538</v>
      </c>
      <c r="K7" s="73">
        <f>J7</f>
        <v>-538</v>
      </c>
      <c r="L7" s="9"/>
      <c r="N7" s="9"/>
      <c r="O7" s="11" t="s">
        <v>11</v>
      </c>
      <c r="P7" s="12">
        <f>'Debt To Equity'!D7</f>
        <v>2520</v>
      </c>
      <c r="Q7" s="78">
        <f>P7</f>
        <v>2520</v>
      </c>
      <c r="R7" s="9"/>
    </row>
    <row r="8" spans="2:20" ht="25" customHeight="1" thickBot="1" x14ac:dyDescent="0.25">
      <c r="B8" s="9"/>
      <c r="C8" s="13" t="s">
        <v>1</v>
      </c>
      <c r="D8" s="14">
        <f>Trends!E16</f>
        <v>-538</v>
      </c>
      <c r="E8" s="76">
        <f>D8</f>
        <v>-538</v>
      </c>
      <c r="F8" s="9"/>
      <c r="H8" s="9"/>
      <c r="I8" s="15" t="s">
        <v>29</v>
      </c>
      <c r="J8" s="16">
        <f>'Expense Control'!D8</f>
        <v>-416</v>
      </c>
      <c r="K8" s="95">
        <f t="shared" ref="K8" si="0">J8</f>
        <v>-416</v>
      </c>
      <c r="L8" s="9"/>
      <c r="N8" s="9"/>
      <c r="O8" s="15" t="s">
        <v>12</v>
      </c>
      <c r="P8" s="16">
        <f>'Debt To Equity'!D8</f>
        <v>1743</v>
      </c>
      <c r="Q8" s="94">
        <f>P8</f>
        <v>1743</v>
      </c>
      <c r="R8" s="9"/>
    </row>
    <row r="9" spans="2:20" ht="25" customHeight="1" thickBot="1" x14ac:dyDescent="0.25">
      <c r="B9" s="9"/>
      <c r="C9" s="13" t="s">
        <v>2</v>
      </c>
      <c r="D9" s="14">
        <f>Trends!E17</f>
        <v>-416</v>
      </c>
      <c r="E9" s="76">
        <f>D9</f>
        <v>-416</v>
      </c>
      <c r="F9" s="9"/>
      <c r="H9" s="9"/>
      <c r="I9" s="9"/>
      <c r="J9" s="17"/>
      <c r="K9" s="17"/>
      <c r="L9" s="9"/>
      <c r="N9" s="9"/>
      <c r="O9" s="9"/>
      <c r="P9" s="9"/>
      <c r="Q9" s="9"/>
      <c r="R9" s="9"/>
    </row>
    <row r="10" spans="2:20" ht="25" customHeight="1" thickBot="1" x14ac:dyDescent="0.25">
      <c r="B10" s="9"/>
      <c r="C10" s="15" t="s">
        <v>3</v>
      </c>
      <c r="D10" s="16">
        <f>Trends!E18</f>
        <v>-288</v>
      </c>
      <c r="E10" s="95">
        <f>D10</f>
        <v>-288</v>
      </c>
      <c r="F10" s="9"/>
      <c r="H10" s="9"/>
      <c r="I10" s="96" t="s">
        <v>31</v>
      </c>
      <c r="J10" s="97">
        <f>'Expense Control'!D10</f>
        <v>-122</v>
      </c>
      <c r="K10" s="98"/>
      <c r="L10" s="9"/>
      <c r="N10" s="9"/>
      <c r="O10" s="5" t="s">
        <v>33</v>
      </c>
      <c r="P10" s="18">
        <f>'Debt To Equity'!D10</f>
        <v>1.4457831325301205</v>
      </c>
      <c r="Q10" s="93"/>
      <c r="R10" s="9"/>
    </row>
    <row r="11" spans="2:20" ht="25" customHeight="1" thickBot="1" x14ac:dyDescent="0.25">
      <c r="B11" s="9"/>
      <c r="C11" s="9"/>
      <c r="D11" s="9"/>
      <c r="E11" s="9"/>
      <c r="F11" s="9"/>
      <c r="H11" s="9"/>
      <c r="I11" s="110" t="str">
        <f>IF(J10&gt;0,"You Can Increase Operating Expense by "&amp;TEXT(J10,"$#,##"),"You Should Cut Operating Expense by "&amp;TEXT(J10,"$#,##"))</f>
        <v>You Should Cut Operating Expense by -$122</v>
      </c>
      <c r="J11" s="110"/>
      <c r="K11" s="110"/>
      <c r="L11" s="9"/>
      <c r="N11" s="9"/>
      <c r="O11" s="115" t="str">
        <f>IF(P10 &lt; 0, "Trouble", IF(P10 &lt; 2.5, "Great", "Too High"))</f>
        <v>Great</v>
      </c>
      <c r="P11" s="115"/>
      <c r="Q11" s="92"/>
      <c r="R11" s="9"/>
      <c r="S11" s="19"/>
    </row>
    <row r="12" spans="2:20" ht="25" customHeight="1" x14ac:dyDescent="0.2">
      <c r="B12" s="9"/>
      <c r="C12" s="9"/>
      <c r="D12" s="9"/>
      <c r="E12" s="9"/>
      <c r="F12" s="9"/>
      <c r="H12" s="9"/>
      <c r="I12" s="9"/>
      <c r="J12" s="9"/>
      <c r="K12" s="9"/>
      <c r="L12" s="9"/>
      <c r="N12" s="9"/>
      <c r="O12" s="9"/>
      <c r="P12" s="9"/>
      <c r="Q12" s="9"/>
      <c r="R12" s="9"/>
      <c r="S12" s="19"/>
    </row>
    <row r="13" spans="2:20" ht="25" customHeight="1" x14ac:dyDescent="0.2">
      <c r="B13" s="9"/>
      <c r="C13" s="9"/>
      <c r="D13" s="9"/>
      <c r="E13" s="9"/>
      <c r="F13" s="9"/>
      <c r="H13" s="9"/>
      <c r="I13" s="9"/>
      <c r="J13" s="9"/>
      <c r="K13" s="9"/>
      <c r="L13" s="9"/>
      <c r="N13" s="9"/>
      <c r="O13" s="9"/>
      <c r="P13" s="9"/>
      <c r="Q13" s="9"/>
      <c r="R13" s="9"/>
    </row>
    <row r="14" spans="2:20" ht="17" thickBot="1" x14ac:dyDescent="0.25"/>
    <row r="15" spans="2:20" ht="18.75" customHeight="1" thickBot="1" x14ac:dyDescent="0.3">
      <c r="B15" s="8"/>
      <c r="C15" s="10"/>
      <c r="D15" s="9"/>
      <c r="E15" s="9"/>
      <c r="F15" s="9"/>
      <c r="H15" s="8"/>
      <c r="I15" s="9"/>
      <c r="J15" s="9"/>
      <c r="K15" s="9"/>
      <c r="L15" s="9"/>
      <c r="N15" s="8"/>
      <c r="O15" s="9"/>
      <c r="P15" s="10"/>
      <c r="Q15" s="10"/>
      <c r="R15" s="9"/>
      <c r="S15" s="9"/>
      <c r="T15" s="9"/>
    </row>
    <row r="16" spans="2:20" ht="15" customHeight="1" thickBot="1" x14ac:dyDescent="0.25">
      <c r="B16" s="9"/>
      <c r="C16" s="9"/>
      <c r="D16" s="9"/>
      <c r="E16" s="9"/>
      <c r="F16" s="9"/>
      <c r="H16" s="9"/>
      <c r="I16" s="9"/>
      <c r="J16" s="9"/>
      <c r="K16" s="9"/>
      <c r="L16" s="9"/>
      <c r="N16" s="9"/>
      <c r="O16" s="9"/>
      <c r="P16" s="9"/>
      <c r="Q16" s="9"/>
      <c r="R16" s="9"/>
      <c r="S16" s="9"/>
      <c r="T16" s="9"/>
    </row>
    <row r="17" spans="2:20" ht="24" thickTop="1" thickBot="1" x14ac:dyDescent="0.3">
      <c r="B17" s="9"/>
      <c r="C17" s="37" t="s">
        <v>13</v>
      </c>
      <c r="D17" s="38"/>
      <c r="E17" s="37"/>
      <c r="F17" s="9"/>
      <c r="H17" s="9"/>
      <c r="I17" s="37" t="s">
        <v>19</v>
      </c>
      <c r="J17" s="38"/>
      <c r="K17" s="37"/>
      <c r="L17" s="9"/>
      <c r="N17" s="9"/>
      <c r="O17" s="37" t="s">
        <v>23</v>
      </c>
      <c r="P17" s="38"/>
      <c r="Q17" s="38"/>
      <c r="R17" s="37"/>
      <c r="S17" s="38"/>
      <c r="T17" s="9"/>
    </row>
    <row r="18" spans="2:20" ht="25" customHeight="1" thickTop="1" thickBot="1" x14ac:dyDescent="0.25">
      <c r="B18" s="9"/>
      <c r="C18" s="20" t="s">
        <v>35</v>
      </c>
      <c r="D18" s="34">
        <f>EBITDA!D7</f>
        <v>11</v>
      </c>
      <c r="E18" s="73">
        <f>D18</f>
        <v>11</v>
      </c>
      <c r="F18" s="9"/>
      <c r="H18" s="9"/>
      <c r="I18" s="20" t="s">
        <v>42</v>
      </c>
      <c r="J18" s="34">
        <f>'Mis-Matched Financing'!D7</f>
        <v>1210</v>
      </c>
      <c r="K18" s="73">
        <f>J18</f>
        <v>1210</v>
      </c>
      <c r="L18" s="9"/>
      <c r="N18" s="9"/>
      <c r="O18" s="9"/>
      <c r="P18" s="9"/>
      <c r="Q18" s="9"/>
      <c r="R18" s="9"/>
      <c r="S18" s="39" t="s">
        <v>46</v>
      </c>
      <c r="T18" s="9"/>
    </row>
    <row r="19" spans="2:20" ht="25" customHeight="1" x14ac:dyDescent="0.25">
      <c r="B19" s="9"/>
      <c r="C19" s="21" t="s">
        <v>36</v>
      </c>
      <c r="D19" s="45">
        <f>EBITDA!D8</f>
        <v>154</v>
      </c>
      <c r="E19" s="76">
        <f>D19</f>
        <v>154</v>
      </c>
      <c r="F19" s="9"/>
      <c r="H19" s="9"/>
      <c r="I19" s="11" t="s">
        <v>43</v>
      </c>
      <c r="J19" s="12">
        <f>'Mis-Matched Financing'!D8</f>
        <v>-256</v>
      </c>
      <c r="K19" s="76">
        <f t="shared" ref="K19:K20" si="1">J19</f>
        <v>-256</v>
      </c>
      <c r="L19" s="3"/>
      <c r="N19" s="9"/>
      <c r="O19" s="11" t="s">
        <v>25</v>
      </c>
      <c r="P19" s="12">
        <f>'Cash Flow Activity Pattern'!D8</f>
        <v>-285</v>
      </c>
      <c r="Q19" s="89">
        <f>P19</f>
        <v>-285</v>
      </c>
      <c r="R19" s="9"/>
      <c r="S19" s="85" t="str">
        <f>IF(P19&gt;0,"+","-")</f>
        <v>-</v>
      </c>
      <c r="T19" s="9"/>
    </row>
    <row r="20" spans="2:20" ht="25" customHeight="1" thickBot="1" x14ac:dyDescent="0.3">
      <c r="B20" s="9"/>
      <c r="C20" s="23" t="s">
        <v>37</v>
      </c>
      <c r="D20" s="46">
        <f>EBITDA!D9</f>
        <v>2</v>
      </c>
      <c r="E20" s="95">
        <f>D20</f>
        <v>2</v>
      </c>
      <c r="F20" s="9"/>
      <c r="H20" s="9"/>
      <c r="I20" s="15" t="s">
        <v>45</v>
      </c>
      <c r="J20" s="16">
        <f>'Mis-Matched Financing'!D9</f>
        <v>104</v>
      </c>
      <c r="K20" s="95">
        <f t="shared" si="1"/>
        <v>104</v>
      </c>
      <c r="L20" s="9"/>
      <c r="N20" s="9"/>
      <c r="O20" s="13" t="s">
        <v>26</v>
      </c>
      <c r="P20" s="14">
        <f>'Cash Flow Activity Pattern'!D9</f>
        <v>-36</v>
      </c>
      <c r="Q20" s="76">
        <f t="shared" ref="Q20" si="2">P20</f>
        <v>-36</v>
      </c>
      <c r="R20" s="9"/>
      <c r="S20" s="86" t="str">
        <f t="shared" ref="S20:S21" si="3">IF(P20&gt;0,"+","-")</f>
        <v>-</v>
      </c>
      <c r="T20" s="9"/>
    </row>
    <row r="21" spans="2:20" ht="25" customHeight="1" thickBot="1" x14ac:dyDescent="0.3">
      <c r="B21" s="9"/>
      <c r="C21" s="24"/>
      <c r="D21" s="24"/>
      <c r="E21" s="88"/>
      <c r="F21" s="9"/>
      <c r="H21" s="9"/>
      <c r="I21" s="9"/>
      <c r="J21" s="9"/>
      <c r="K21" s="9"/>
      <c r="L21" s="9"/>
      <c r="N21" s="9"/>
      <c r="O21" s="31" t="s">
        <v>24</v>
      </c>
      <c r="P21" s="32">
        <f>'Cash Flow Activity Pattern'!D10</f>
        <v>-54</v>
      </c>
      <c r="Q21" s="95">
        <f>P21</f>
        <v>-54</v>
      </c>
      <c r="R21" s="9"/>
      <c r="S21" s="87" t="str">
        <f t="shared" si="3"/>
        <v>-</v>
      </c>
      <c r="T21" s="9"/>
    </row>
    <row r="22" spans="2:20" ht="25" customHeight="1" thickBot="1" x14ac:dyDescent="0.3">
      <c r="B22" s="9"/>
      <c r="C22" s="25" t="s">
        <v>17</v>
      </c>
      <c r="D22" s="99">
        <f>EBITDA!D10</f>
        <v>218</v>
      </c>
      <c r="E22" s="89">
        <f t="shared" ref="E22:E25" si="4">D22</f>
        <v>218</v>
      </c>
      <c r="F22" s="9"/>
      <c r="H22" s="9"/>
      <c r="I22" s="5" t="s">
        <v>31</v>
      </c>
      <c r="J22" s="112">
        <f>J18-(J19+J20)</f>
        <v>1362</v>
      </c>
      <c r="K22" s="112"/>
      <c r="L22" s="9"/>
      <c r="N22" s="9"/>
      <c r="O22" s="9"/>
      <c r="P22" s="29"/>
      <c r="Q22" s="29"/>
      <c r="R22" s="9"/>
      <c r="S22" s="30"/>
      <c r="T22" s="9"/>
    </row>
    <row r="23" spans="2:20" ht="25" customHeight="1" thickBot="1" x14ac:dyDescent="0.25">
      <c r="B23" s="9"/>
      <c r="C23" s="26" t="s">
        <v>18</v>
      </c>
      <c r="D23" s="47">
        <f>EBITDA!D11</f>
        <v>0</v>
      </c>
      <c r="E23" s="90">
        <f t="shared" si="4"/>
        <v>0</v>
      </c>
      <c r="F23" s="9"/>
      <c r="H23" s="9"/>
      <c r="I23" s="111" t="str">
        <f>IF(J22=0,"No Mis-Matched Financing Found",IF(J22&gt;0,"Possible Mis-Matched Financing Found","Check for Purchased Assets"))</f>
        <v>Possible Mis-Matched Financing Found</v>
      </c>
      <c r="J23" s="111"/>
      <c r="K23" s="111"/>
      <c r="L23" s="9"/>
      <c r="N23" s="9"/>
      <c r="O23" s="108" t="str">
        <f>INDEX('Cash Flow Chart'!$G$9:$G$16,MATCH('7 Minute Conversation'!S23,'Cash Flow Chart'!F9:F16,0))</f>
        <v>Company is using cash reserves to finance operation shortfalls and pay long term creditors and/or investors</v>
      </c>
      <c r="P23" s="108"/>
      <c r="Q23" s="108"/>
      <c r="R23" s="9"/>
      <c r="S23" s="105" t="str">
        <f>S19&amp;S20&amp;S21</f>
        <v>---</v>
      </c>
      <c r="T23" s="9"/>
    </row>
    <row r="24" spans="2:20" ht="25" customHeight="1" thickBot="1" x14ac:dyDescent="0.25">
      <c r="B24" s="9"/>
      <c r="C24" s="9"/>
      <c r="D24" s="9"/>
      <c r="E24" s="9"/>
      <c r="F24" s="9"/>
      <c r="H24" s="9"/>
      <c r="I24" s="9"/>
      <c r="J24" s="9"/>
      <c r="K24" s="9"/>
      <c r="L24" s="9"/>
      <c r="N24" s="9"/>
      <c r="O24" s="108"/>
      <c r="P24" s="108"/>
      <c r="Q24" s="108"/>
      <c r="R24" s="9"/>
      <c r="S24" s="106"/>
      <c r="T24" s="9"/>
    </row>
    <row r="25" spans="2:20" ht="25" customHeight="1" thickBot="1" x14ac:dyDescent="0.25">
      <c r="B25" s="9"/>
      <c r="C25" s="27" t="s">
        <v>13</v>
      </c>
      <c r="D25" s="28">
        <f>SUM(D18:D24)</f>
        <v>385</v>
      </c>
      <c r="E25" s="91">
        <f t="shared" si="4"/>
        <v>385</v>
      </c>
      <c r="F25" s="9"/>
      <c r="H25" s="9"/>
      <c r="I25" s="9"/>
      <c r="J25" s="9"/>
      <c r="K25" s="9"/>
      <c r="L25" s="9"/>
      <c r="N25" s="9"/>
      <c r="O25" s="108"/>
      <c r="P25" s="108"/>
      <c r="Q25" s="108"/>
      <c r="R25" s="9"/>
      <c r="S25" s="106"/>
      <c r="T25" s="9"/>
    </row>
    <row r="26" spans="2:20" ht="25" customHeight="1" thickBot="1" x14ac:dyDescent="0.25">
      <c r="B26" s="9"/>
      <c r="C26" s="9"/>
      <c r="D26" s="9"/>
      <c r="E26" s="9"/>
      <c r="F26" s="9"/>
      <c r="H26" s="9"/>
      <c r="I26" s="9"/>
      <c r="J26" s="9"/>
      <c r="K26" s="9"/>
      <c r="L26" s="9"/>
      <c r="N26" s="9"/>
      <c r="O26" s="109"/>
      <c r="P26" s="109"/>
      <c r="Q26" s="109"/>
      <c r="R26" s="9"/>
      <c r="S26" s="107"/>
      <c r="T26" s="9"/>
    </row>
    <row r="27" spans="2:20" ht="25" customHeight="1" x14ac:dyDescent="0.2">
      <c r="B27" s="9"/>
      <c r="C27" s="9"/>
      <c r="D27" s="9"/>
      <c r="E27" s="9"/>
      <c r="F27" s="9"/>
      <c r="H27" s="9"/>
      <c r="I27" s="9"/>
      <c r="J27" s="9"/>
      <c r="K27" s="9"/>
      <c r="L27" s="9"/>
      <c r="N27" s="9"/>
      <c r="O27" s="9"/>
      <c r="P27" s="9"/>
      <c r="Q27" s="9"/>
      <c r="R27" s="9"/>
      <c r="S27" s="9"/>
      <c r="T27" s="9"/>
    </row>
    <row r="28" spans="2:20" ht="25" customHeight="1" thickBot="1" x14ac:dyDescent="0.25"/>
    <row r="29" spans="2:20" ht="18.75" customHeight="1" thickBot="1" x14ac:dyDescent="0.25">
      <c r="B29" s="8"/>
      <c r="C29" s="9"/>
      <c r="D29" s="9"/>
      <c r="E29" s="9"/>
      <c r="F29" s="9"/>
      <c r="O29" s="4"/>
    </row>
    <row r="30" spans="2:20" ht="15" customHeight="1" thickBot="1" x14ac:dyDescent="0.25">
      <c r="B30" s="9"/>
      <c r="C30" s="9"/>
      <c r="D30" s="9"/>
      <c r="E30" s="9"/>
      <c r="F30" s="9"/>
    </row>
    <row r="31" spans="2:20" ht="24" thickTop="1" thickBot="1" x14ac:dyDescent="0.3">
      <c r="B31" s="9"/>
      <c r="C31" s="37" t="s">
        <v>38</v>
      </c>
      <c r="D31" s="38"/>
      <c r="E31" s="37"/>
      <c r="F31" s="9"/>
      <c r="J31" s="8"/>
      <c r="K31" s="103"/>
      <c r="L31" s="103"/>
      <c r="M31" s="103"/>
      <c r="N31" s="103"/>
      <c r="O31" s="103"/>
      <c r="P31" s="103"/>
      <c r="Q31" s="103"/>
      <c r="R31" s="103"/>
      <c r="S31" s="103"/>
      <c r="T31" s="103"/>
    </row>
    <row r="32" spans="2:20" ht="25" customHeight="1" thickTop="1" x14ac:dyDescent="0.2">
      <c r="B32" s="9"/>
      <c r="C32" s="20" t="s">
        <v>39</v>
      </c>
      <c r="D32" s="34">
        <f>EBITDA!D16</f>
        <v>1155</v>
      </c>
      <c r="E32" s="73">
        <f>D32</f>
        <v>1155</v>
      </c>
      <c r="F32" s="9"/>
      <c r="J32" s="103"/>
      <c r="K32" s="103"/>
      <c r="L32" s="103"/>
      <c r="M32" s="113" t="s">
        <v>67</v>
      </c>
      <c r="N32" s="113"/>
      <c r="O32" s="113"/>
      <c r="P32" s="113"/>
      <c r="Q32" s="113"/>
      <c r="R32" s="103"/>
      <c r="S32" s="103"/>
      <c r="T32" s="103"/>
    </row>
    <row r="33" spans="2:20" ht="25" customHeight="1" x14ac:dyDescent="0.2">
      <c r="B33" s="9"/>
      <c r="C33" s="21" t="s">
        <v>40</v>
      </c>
      <c r="D33" s="45">
        <f>EBITDA!D17</f>
        <v>713</v>
      </c>
      <c r="E33" s="76">
        <f t="shared" ref="E33:E34" si="5">D33</f>
        <v>713</v>
      </c>
      <c r="F33" s="9"/>
      <c r="J33" s="103"/>
      <c r="K33" s="103"/>
      <c r="L33" s="103"/>
      <c r="M33" s="114">
        <f>Trends!C6</f>
        <v>-0.35799999999999998</v>
      </c>
      <c r="N33" s="114"/>
      <c r="O33" s="114"/>
      <c r="P33" s="114"/>
      <c r="Q33" s="114"/>
      <c r="R33" s="103"/>
      <c r="S33" s="103"/>
      <c r="T33" s="103"/>
    </row>
    <row r="34" spans="2:20" ht="25" customHeight="1" thickBot="1" x14ac:dyDescent="0.25">
      <c r="B34" s="9"/>
      <c r="C34" s="22" t="s">
        <v>41</v>
      </c>
      <c r="D34" s="100">
        <f>EBITDA!D18</f>
        <v>442</v>
      </c>
      <c r="E34" s="95">
        <f t="shared" si="5"/>
        <v>442</v>
      </c>
      <c r="F34" s="9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</row>
    <row r="35" spans="2:20" ht="25" customHeight="1" x14ac:dyDescent="0.2">
      <c r="B35" s="9"/>
      <c r="C35" s="9"/>
      <c r="D35" s="9"/>
      <c r="E35" s="9"/>
      <c r="F35" s="9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</row>
    <row r="36" spans="2:20" ht="25" customHeight="1" x14ac:dyDescent="0.2"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</row>
    <row r="37" spans="2:20" x14ac:dyDescent="0.2"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</row>
    <row r="38" spans="2:20" x14ac:dyDescent="0.2"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</row>
    <row r="39" spans="2:20" x14ac:dyDescent="0.2"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</row>
    <row r="40" spans="2:20" x14ac:dyDescent="0.2"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</row>
    <row r="41" spans="2:20" x14ac:dyDescent="0.2"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</row>
    <row r="42" spans="2:20" x14ac:dyDescent="0.2"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</row>
    <row r="43" spans="2:20" x14ac:dyDescent="0.2"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</row>
    <row r="44" spans="2:20" x14ac:dyDescent="0.2"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</row>
    <row r="45" spans="2:20" x14ac:dyDescent="0.2"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</row>
    <row r="46" spans="2:20" x14ac:dyDescent="0.2"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</row>
    <row r="47" spans="2:20" x14ac:dyDescent="0.2"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</row>
    <row r="48" spans="2:20" x14ac:dyDescent="0.2"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</row>
    <row r="49" spans="10:20" x14ac:dyDescent="0.2"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</row>
    <row r="50" spans="10:20" x14ac:dyDescent="0.2"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</row>
    <row r="51" spans="10:20" x14ac:dyDescent="0.2"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</row>
    <row r="52" spans="10:20" x14ac:dyDescent="0.2"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</row>
  </sheetData>
  <mergeCells count="8">
    <mergeCell ref="M32:Q32"/>
    <mergeCell ref="M33:Q33"/>
    <mergeCell ref="O11:P11"/>
    <mergeCell ref="S23:S26"/>
    <mergeCell ref="O23:Q26"/>
    <mergeCell ref="I11:K11"/>
    <mergeCell ref="I23:K23"/>
    <mergeCell ref="J22:K22"/>
  </mergeCells>
  <conditionalFormatting sqref="E7">
    <cfRule type="iconSet" priority="24">
      <iconSet iconSet="3Arrows" showValue="0">
        <cfvo type="percent" val="0"/>
        <cfvo type="num" val="0"/>
        <cfvo type="num" val="0"/>
      </iconSet>
    </cfRule>
  </conditionalFormatting>
  <conditionalFormatting sqref="E8">
    <cfRule type="iconSet" priority="23">
      <iconSet iconSet="3Arrows" showValue="0">
        <cfvo type="percent" val="0"/>
        <cfvo type="num" val="0"/>
        <cfvo type="num" val="0"/>
      </iconSet>
    </cfRule>
  </conditionalFormatting>
  <conditionalFormatting sqref="E9">
    <cfRule type="iconSet" priority="22">
      <iconSet iconSet="3Arrows" showValue="0">
        <cfvo type="percent" val="0"/>
        <cfvo type="num" val="0"/>
        <cfvo type="num" val="0"/>
      </iconSet>
    </cfRule>
  </conditionalFormatting>
  <conditionalFormatting sqref="E10">
    <cfRule type="iconSet" priority="20">
      <iconSet iconSet="3Arrows" showValue="0">
        <cfvo type="percent" val="0"/>
        <cfvo type="num" val="0"/>
        <cfvo type="num" val="0"/>
      </iconSet>
    </cfRule>
    <cfRule type="iconSet" priority="21">
      <iconSet iconSet="3Arrows">
        <cfvo type="percent" val="0"/>
        <cfvo type="percent" val="33"/>
        <cfvo type="percent" val="67"/>
      </iconSet>
    </cfRule>
  </conditionalFormatting>
  <conditionalFormatting sqref="E18">
    <cfRule type="iconSet" priority="18">
      <iconSet iconSet="3Arrows" showValue="0">
        <cfvo type="percent" val="0"/>
        <cfvo type="num" val="0"/>
        <cfvo type="num" val="0"/>
      </iconSet>
    </cfRule>
  </conditionalFormatting>
  <conditionalFormatting sqref="E19">
    <cfRule type="iconSet" priority="17">
      <iconSet iconSet="3Arrows" showValue="0">
        <cfvo type="percent" val="0"/>
        <cfvo type="num" val="0"/>
        <cfvo type="num" val="0"/>
      </iconSet>
    </cfRule>
  </conditionalFormatting>
  <conditionalFormatting sqref="E20">
    <cfRule type="iconSet" priority="16">
      <iconSet iconSet="3Arrows" showValue="0">
        <cfvo type="percent" val="0"/>
        <cfvo type="num" val="0"/>
        <cfvo type="num" val="0"/>
      </iconSet>
    </cfRule>
  </conditionalFormatting>
  <conditionalFormatting sqref="E22:E23">
    <cfRule type="iconSet" priority="14">
      <iconSet iconSet="3Arrows" showValue="0">
        <cfvo type="percent" val="0"/>
        <cfvo type="num" val="0"/>
        <cfvo type="num" val="0"/>
      </iconSet>
    </cfRule>
    <cfRule type="iconSet" priority="15">
      <iconSet iconSet="3Arrows">
        <cfvo type="percent" val="0"/>
        <cfvo type="percent" val="33"/>
        <cfvo type="percent" val="67"/>
      </iconSet>
    </cfRule>
  </conditionalFormatting>
  <conditionalFormatting sqref="E25">
    <cfRule type="iconSet" priority="12">
      <iconSet iconSet="3Arrows" showValue="0">
        <cfvo type="percent" val="0"/>
        <cfvo type="num" val="0"/>
        <cfvo type="num" val="0"/>
      </iconSet>
    </cfRule>
    <cfRule type="iconSet" priority="13">
      <iconSet iconSet="3Arrows">
        <cfvo type="percent" val="0"/>
        <cfvo type="percent" val="33"/>
        <cfvo type="percent" val="67"/>
      </iconSet>
    </cfRule>
  </conditionalFormatting>
  <conditionalFormatting sqref="E32">
    <cfRule type="iconSet" priority="3">
      <iconSet iconSet="3Arrows" showValue="0">
        <cfvo type="percent" val="0"/>
        <cfvo type="num" val="0"/>
        <cfvo type="num" val="0"/>
      </iconSet>
    </cfRule>
  </conditionalFormatting>
  <conditionalFormatting sqref="E33">
    <cfRule type="iconSet" priority="2">
      <iconSet iconSet="3Arrows" showValue="0">
        <cfvo type="percent" val="0"/>
        <cfvo type="num" val="0"/>
        <cfvo type="num" val="0"/>
      </iconSet>
    </cfRule>
  </conditionalFormatting>
  <conditionalFormatting sqref="E34">
    <cfRule type="iconSet" priority="1">
      <iconSet iconSet="3Arrows" showValue="0">
        <cfvo type="percent" val="0"/>
        <cfvo type="num" val="0"/>
        <cfvo type="num" val="0"/>
      </iconSet>
    </cfRule>
  </conditionalFormatting>
  <conditionalFormatting sqref="K7">
    <cfRule type="iconSet" priority="5">
      <iconSet iconSet="3Arrows" showValue="0">
        <cfvo type="percent" val="0"/>
        <cfvo type="num" val="0"/>
        <cfvo type="num" val="0"/>
      </iconSet>
    </cfRule>
  </conditionalFormatting>
  <conditionalFormatting sqref="K8">
    <cfRule type="iconSet" priority="4">
      <iconSet iconSet="3Arrows" showValue="0">
        <cfvo type="percent" val="0"/>
        <cfvo type="num" val="0"/>
        <cfvo type="num" val="0"/>
      </iconSet>
    </cfRule>
  </conditionalFormatting>
  <conditionalFormatting sqref="K18">
    <cfRule type="iconSet" priority="11">
      <iconSet iconSet="3Arrows" showValue="0">
        <cfvo type="percent" val="0"/>
        <cfvo type="num" val="0"/>
        <cfvo type="num" val="0"/>
      </iconSet>
    </cfRule>
  </conditionalFormatting>
  <conditionalFormatting sqref="K19">
    <cfRule type="iconSet" priority="10">
      <iconSet iconSet="3Arrows" showValue="0">
        <cfvo type="percent" val="0"/>
        <cfvo type="num" val="0"/>
        <cfvo type="num" val="0"/>
      </iconSet>
    </cfRule>
  </conditionalFormatting>
  <conditionalFormatting sqref="K20">
    <cfRule type="iconSet" priority="9">
      <iconSet iconSet="3Arrows" showValue="0">
        <cfvo type="percent" val="0"/>
        <cfvo type="num" val="0"/>
        <cfvo type="num" val="0"/>
      </iconSet>
    </cfRule>
  </conditionalFormatting>
  <conditionalFormatting sqref="Q7:Q8">
    <cfRule type="iconSet" priority="19">
      <iconSet iconSet="3Arrows" showValue="0">
        <cfvo type="percent" val="0"/>
        <cfvo type="num" val="0"/>
        <cfvo type="num" val="0"/>
      </iconSet>
    </cfRule>
  </conditionalFormatting>
  <conditionalFormatting sqref="Q19">
    <cfRule type="iconSet" priority="8">
      <iconSet iconSet="3Arrows" showValue="0">
        <cfvo type="percent" val="0"/>
        <cfvo type="num" val="0"/>
        <cfvo type="num" val="0"/>
      </iconSet>
    </cfRule>
  </conditionalFormatting>
  <conditionalFormatting sqref="Q20">
    <cfRule type="iconSet" priority="7">
      <iconSet iconSet="3Arrows" showValue="0">
        <cfvo type="percent" val="0"/>
        <cfvo type="num" val="0"/>
        <cfvo type="num" val="0"/>
      </iconSet>
    </cfRule>
  </conditionalFormatting>
  <conditionalFormatting sqref="Q21">
    <cfRule type="iconSet" priority="6">
      <iconSet iconSet="3Arrows" showValue="0">
        <cfvo type="percent" val="0"/>
        <cfvo type="num" val="0"/>
        <cfvo type="num" val="0"/>
      </iconSet>
    </cfRule>
  </conditionalFormatting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72283-BE37-45BB-B231-6A8E9F6122F8}">
  <sheetPr codeName="Sheet10"/>
  <dimension ref="B3:N18"/>
  <sheetViews>
    <sheetView showGridLines="0" showRowColHeaders="0" topLeftCell="A6" zoomScale="150" zoomScaleNormal="150" workbookViewId="0">
      <selection activeCell="P9" sqref="P9"/>
    </sheetView>
  </sheetViews>
  <sheetFormatPr baseColWidth="10" defaultColWidth="11" defaultRowHeight="16" x14ac:dyDescent="0.2"/>
  <cols>
    <col min="1" max="2" width="4.6640625" style="33" customWidth="1"/>
    <col min="3" max="5" width="20.6640625" style="33" customWidth="1"/>
    <col min="6" max="6" width="0" style="33" hidden="1" customWidth="1"/>
    <col min="7" max="13" width="11" style="33"/>
    <col min="14" max="14" width="4.6640625" style="33" customWidth="1"/>
    <col min="15" max="16384" width="11" style="33"/>
  </cols>
  <sheetData>
    <row r="3" spans="2:14" ht="17" thickBot="1" x14ac:dyDescent="0.25"/>
    <row r="4" spans="2:14" ht="20" customHeight="1" thickBot="1" x14ac:dyDescent="0.25">
      <c r="B4" s="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2:14" ht="25" customHeight="1" x14ac:dyDescent="0.2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2:14" ht="25" customHeight="1" x14ac:dyDescent="0.25">
      <c r="B6" s="1"/>
      <c r="C6" s="60" t="s">
        <v>48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2:14" ht="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2:14" ht="30" customHeight="1" x14ac:dyDescent="0.2">
      <c r="B8" s="1"/>
      <c r="C8" s="44" t="s">
        <v>49</v>
      </c>
      <c r="D8" s="44" t="s">
        <v>26</v>
      </c>
      <c r="E8" s="44" t="s">
        <v>24</v>
      </c>
      <c r="F8" s="44" t="s">
        <v>58</v>
      </c>
      <c r="G8" s="124" t="s">
        <v>50</v>
      </c>
      <c r="H8" s="124"/>
      <c r="I8" s="124"/>
      <c r="J8" s="124"/>
      <c r="K8" s="124"/>
      <c r="L8" s="124"/>
      <c r="M8" s="124"/>
      <c r="N8" s="1"/>
    </row>
    <row r="9" spans="2:14" ht="60" customHeight="1" x14ac:dyDescent="0.2">
      <c r="B9" s="1"/>
      <c r="C9" s="61" t="s">
        <v>44</v>
      </c>
      <c r="D9" s="62" t="s">
        <v>44</v>
      </c>
      <c r="E9" s="62" t="s">
        <v>44</v>
      </c>
      <c r="F9" s="63" t="str">
        <f>C9&amp;D9&amp;E9</f>
        <v>+++</v>
      </c>
      <c r="G9" s="122" t="s">
        <v>51</v>
      </c>
      <c r="H9" s="122"/>
      <c r="I9" s="122"/>
      <c r="J9" s="122"/>
      <c r="K9" s="122"/>
      <c r="L9" s="122"/>
      <c r="M9" s="122"/>
      <c r="N9" s="1"/>
    </row>
    <row r="10" spans="2:14" ht="60" customHeight="1" x14ac:dyDescent="0.2">
      <c r="B10" s="1"/>
      <c r="C10" s="64" t="s">
        <v>44</v>
      </c>
      <c r="D10" s="65" t="s">
        <v>47</v>
      </c>
      <c r="E10" s="65" t="s">
        <v>47</v>
      </c>
      <c r="F10" s="66" t="str">
        <f t="shared" ref="F10:F16" si="0">C10&amp;D10&amp;E10</f>
        <v>+--</v>
      </c>
      <c r="G10" s="123" t="s">
        <v>52</v>
      </c>
      <c r="H10" s="123"/>
      <c r="I10" s="123"/>
      <c r="J10" s="123"/>
      <c r="K10" s="123"/>
      <c r="L10" s="123"/>
      <c r="M10" s="123"/>
      <c r="N10" s="1"/>
    </row>
    <row r="11" spans="2:14" ht="60" customHeight="1" x14ac:dyDescent="0.2">
      <c r="B11" s="1"/>
      <c r="C11" s="61" t="s">
        <v>44</v>
      </c>
      <c r="D11" s="62" t="s">
        <v>44</v>
      </c>
      <c r="E11" s="62" t="s">
        <v>47</v>
      </c>
      <c r="F11" s="63" t="str">
        <f t="shared" si="0"/>
        <v>++-</v>
      </c>
      <c r="G11" s="122" t="s">
        <v>53</v>
      </c>
      <c r="H11" s="122"/>
      <c r="I11" s="122"/>
      <c r="J11" s="122"/>
      <c r="K11" s="122"/>
      <c r="L11" s="122"/>
      <c r="M11" s="122"/>
      <c r="N11" s="1"/>
    </row>
    <row r="12" spans="2:14" ht="60" customHeight="1" x14ac:dyDescent="0.2">
      <c r="B12" s="1"/>
      <c r="C12" s="64" t="s">
        <v>44</v>
      </c>
      <c r="D12" s="65" t="s">
        <v>47</v>
      </c>
      <c r="E12" s="65" t="s">
        <v>44</v>
      </c>
      <c r="F12" s="66" t="str">
        <f t="shared" si="0"/>
        <v>+-+</v>
      </c>
      <c r="G12" s="123" t="s">
        <v>54</v>
      </c>
      <c r="H12" s="123"/>
      <c r="I12" s="123"/>
      <c r="J12" s="123"/>
      <c r="K12" s="123"/>
      <c r="L12" s="123"/>
      <c r="M12" s="123"/>
      <c r="N12" s="1"/>
    </row>
    <row r="13" spans="2:14" ht="60" customHeight="1" x14ac:dyDescent="0.2">
      <c r="B13" s="1"/>
      <c r="C13" s="61" t="s">
        <v>47</v>
      </c>
      <c r="D13" s="62" t="s">
        <v>44</v>
      </c>
      <c r="E13" s="62" t="s">
        <v>44</v>
      </c>
      <c r="F13" s="63" t="str">
        <f t="shared" si="0"/>
        <v>-++</v>
      </c>
      <c r="G13" s="122" t="s">
        <v>55</v>
      </c>
      <c r="H13" s="122"/>
      <c r="I13" s="122"/>
      <c r="J13" s="122"/>
      <c r="K13" s="122"/>
      <c r="L13" s="122"/>
      <c r="M13" s="122"/>
      <c r="N13" s="1"/>
    </row>
    <row r="14" spans="2:14" ht="60" customHeight="1" x14ac:dyDescent="0.2">
      <c r="B14" s="1"/>
      <c r="C14" s="64" t="s">
        <v>47</v>
      </c>
      <c r="D14" s="65" t="s">
        <v>47</v>
      </c>
      <c r="E14" s="65" t="s">
        <v>44</v>
      </c>
      <c r="F14" s="66" t="str">
        <f t="shared" si="0"/>
        <v>--+</v>
      </c>
      <c r="G14" s="123" t="s">
        <v>56</v>
      </c>
      <c r="H14" s="123"/>
      <c r="I14" s="123"/>
      <c r="J14" s="123"/>
      <c r="K14" s="123"/>
      <c r="L14" s="123"/>
      <c r="M14" s="123"/>
      <c r="N14" s="1"/>
    </row>
    <row r="15" spans="2:14" ht="60" customHeight="1" x14ac:dyDescent="0.2">
      <c r="B15" s="1"/>
      <c r="C15" s="61" t="s">
        <v>47</v>
      </c>
      <c r="D15" s="62" t="s">
        <v>44</v>
      </c>
      <c r="E15" s="62" t="s">
        <v>47</v>
      </c>
      <c r="F15" s="63" t="str">
        <f t="shared" si="0"/>
        <v>-+-</v>
      </c>
      <c r="G15" s="122" t="s">
        <v>57</v>
      </c>
      <c r="H15" s="122"/>
      <c r="I15" s="122"/>
      <c r="J15" s="122"/>
      <c r="K15" s="122"/>
      <c r="L15" s="122"/>
      <c r="M15" s="122"/>
      <c r="N15" s="1"/>
    </row>
    <row r="16" spans="2:14" ht="60" customHeight="1" x14ac:dyDescent="0.2">
      <c r="B16" s="1"/>
      <c r="C16" s="64" t="s">
        <v>47</v>
      </c>
      <c r="D16" s="65" t="s">
        <v>47</v>
      </c>
      <c r="E16" s="65" t="s">
        <v>47</v>
      </c>
      <c r="F16" s="66" t="str">
        <f t="shared" si="0"/>
        <v>---</v>
      </c>
      <c r="G16" s="123" t="s">
        <v>72</v>
      </c>
      <c r="H16" s="123"/>
      <c r="I16" s="123"/>
      <c r="J16" s="123"/>
      <c r="K16" s="123"/>
      <c r="L16" s="123"/>
      <c r="M16" s="123"/>
      <c r="N16" s="1"/>
    </row>
    <row r="17" spans="2:14" ht="25" customHeight="1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2:14" ht="25" customHeight="1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</sheetData>
  <mergeCells count="9">
    <mergeCell ref="G15:M15"/>
    <mergeCell ref="G16:M16"/>
    <mergeCell ref="G8:M8"/>
    <mergeCell ref="G9:M9"/>
    <mergeCell ref="G10:M10"/>
    <mergeCell ref="G11:M11"/>
    <mergeCell ref="G12:M12"/>
    <mergeCell ref="G13:M13"/>
    <mergeCell ref="G14:M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3B266-069E-354F-A01E-04748D66E00C}">
  <sheetPr codeName="Sheet2"/>
  <dimension ref="B3:T35"/>
  <sheetViews>
    <sheetView showGridLines="0" topLeftCell="A2" zoomScale="140" zoomScaleNormal="140" workbookViewId="0">
      <selection activeCell="F34" sqref="F34"/>
    </sheetView>
  </sheetViews>
  <sheetFormatPr baseColWidth="10" defaultColWidth="11" defaultRowHeight="16" x14ac:dyDescent="0.2"/>
  <cols>
    <col min="1" max="2" width="4.6640625" style="33" customWidth="1"/>
    <col min="3" max="3" width="30.5" style="33" customWidth="1"/>
    <col min="4" max="5" width="16.83203125" style="33" bestFit="1" customWidth="1"/>
    <col min="6" max="7" width="16.83203125" style="33" customWidth="1"/>
    <col min="8" max="8" width="17" style="33" bestFit="1" customWidth="1"/>
    <col min="9" max="15" width="15.6640625" style="33" customWidth="1"/>
    <col min="16" max="16" width="4.6640625" style="33" customWidth="1"/>
    <col min="17" max="17" width="11.83203125" style="33" bestFit="1" customWidth="1"/>
    <col min="18" max="16384" width="11" style="33"/>
  </cols>
  <sheetData>
    <row r="3" spans="2:20" ht="17" thickBot="1" x14ac:dyDescent="0.25"/>
    <row r="4" spans="2:20" ht="20" customHeight="1" thickBot="1" x14ac:dyDescent="0.25">
      <c r="B4" s="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20" ht="25" customHeight="1" thickBot="1" x14ac:dyDescent="0.25">
      <c r="B5" s="1"/>
      <c r="C5" s="1"/>
      <c r="D5" s="104"/>
      <c r="E5" s="104"/>
      <c r="F5" s="104"/>
      <c r="G5" s="104"/>
      <c r="H5" s="104"/>
      <c r="I5" s="104"/>
      <c r="J5" s="1"/>
      <c r="K5" s="1"/>
      <c r="L5" s="1"/>
      <c r="M5" s="1"/>
      <c r="N5" s="1"/>
      <c r="O5" s="1"/>
      <c r="P5" s="1"/>
    </row>
    <row r="6" spans="2:20" ht="24" thickTop="1" thickBot="1" x14ac:dyDescent="0.3">
      <c r="B6" s="1"/>
      <c r="C6" s="37" t="s">
        <v>9</v>
      </c>
      <c r="D6" s="37" t="s">
        <v>4</v>
      </c>
      <c r="E6" s="37" t="s">
        <v>5</v>
      </c>
      <c r="F6" s="37" t="s">
        <v>6</v>
      </c>
      <c r="G6" s="37" t="s">
        <v>7</v>
      </c>
      <c r="H6" s="37" t="s">
        <v>8</v>
      </c>
      <c r="I6" s="37" t="s">
        <v>60</v>
      </c>
      <c r="J6" s="37" t="s">
        <v>61</v>
      </c>
      <c r="K6" s="37" t="s">
        <v>62</v>
      </c>
      <c r="L6" s="37" t="s">
        <v>63</v>
      </c>
      <c r="M6" s="37" t="s">
        <v>64</v>
      </c>
      <c r="N6" s="37" t="s">
        <v>73</v>
      </c>
      <c r="O6" s="37" t="s">
        <v>74</v>
      </c>
      <c r="P6" s="1"/>
      <c r="Q6" s="43"/>
      <c r="R6" s="43"/>
      <c r="S6" s="43"/>
      <c r="T6" s="43"/>
    </row>
    <row r="7" spans="2:20" ht="25" customHeight="1" thickTop="1" x14ac:dyDescent="0.2">
      <c r="B7" s="1"/>
      <c r="C7" s="35" t="s">
        <v>0</v>
      </c>
      <c r="D7" s="36">
        <v>9639</v>
      </c>
      <c r="E7" s="52">
        <v>8925</v>
      </c>
      <c r="F7" s="52">
        <v>8925</v>
      </c>
      <c r="G7" s="52">
        <v>8925</v>
      </c>
      <c r="H7" s="52">
        <v>9044</v>
      </c>
      <c r="I7" s="52">
        <v>8092</v>
      </c>
      <c r="J7" s="52">
        <v>8449</v>
      </c>
      <c r="K7" s="52"/>
      <c r="L7" s="52"/>
      <c r="M7" s="52"/>
      <c r="N7" s="52"/>
      <c r="O7" s="53"/>
      <c r="P7" s="1"/>
      <c r="Q7" s="40"/>
    </row>
    <row r="8" spans="2:20" ht="25" customHeight="1" x14ac:dyDescent="0.2">
      <c r="B8" s="1"/>
      <c r="C8" s="35" t="s">
        <v>1</v>
      </c>
      <c r="D8" s="36">
        <v>3132</v>
      </c>
      <c r="E8" s="54">
        <v>2892</v>
      </c>
      <c r="F8" s="54">
        <v>2892</v>
      </c>
      <c r="G8" s="54">
        <v>2892</v>
      </c>
      <c r="H8" s="54">
        <v>2794</v>
      </c>
      <c r="I8" s="54">
        <v>2549</v>
      </c>
      <c r="J8" s="54">
        <v>2594</v>
      </c>
      <c r="K8" s="54"/>
      <c r="L8" s="54"/>
      <c r="M8" s="54"/>
      <c r="N8" s="54"/>
      <c r="O8" s="55"/>
      <c r="P8" s="1"/>
      <c r="Q8" s="43"/>
      <c r="R8" s="43"/>
      <c r="S8" s="43"/>
      <c r="T8" s="43"/>
    </row>
    <row r="9" spans="2:20" ht="25" customHeight="1" thickBot="1" x14ac:dyDescent="0.25">
      <c r="B9" s="1"/>
      <c r="C9" s="48" t="s">
        <v>2</v>
      </c>
      <c r="D9" s="49">
        <v>2844</v>
      </c>
      <c r="E9" s="56">
        <v>2643</v>
      </c>
      <c r="F9" s="56">
        <v>2643</v>
      </c>
      <c r="G9" s="56">
        <v>2643</v>
      </c>
      <c r="H9" s="56">
        <v>2560</v>
      </c>
      <c r="I9" s="56">
        <v>2390</v>
      </c>
      <c r="J9" s="56">
        <v>2428</v>
      </c>
      <c r="K9" s="56"/>
      <c r="L9" s="56"/>
      <c r="M9" s="56"/>
      <c r="N9" s="56"/>
      <c r="O9" s="57"/>
      <c r="P9" s="1"/>
    </row>
    <row r="10" spans="2:20" ht="25" customHeight="1" thickTop="1" thickBot="1" x14ac:dyDescent="0.25">
      <c r="B10" s="1"/>
      <c r="C10" s="50" t="s">
        <v>71</v>
      </c>
      <c r="D10" s="51">
        <f>D8-D9</f>
        <v>288</v>
      </c>
      <c r="E10" s="51">
        <f t="shared" ref="E10:O10" si="0">E8-E9</f>
        <v>249</v>
      </c>
      <c r="F10" s="51">
        <f t="shared" ref="F10:G10" si="1">F8-F9</f>
        <v>249</v>
      </c>
      <c r="G10" s="51">
        <f t="shared" si="1"/>
        <v>249</v>
      </c>
      <c r="H10" s="51">
        <f t="shared" si="0"/>
        <v>234</v>
      </c>
      <c r="I10" s="51">
        <f t="shared" si="0"/>
        <v>159</v>
      </c>
      <c r="J10" s="51">
        <f t="shared" si="0"/>
        <v>166</v>
      </c>
      <c r="K10" s="51">
        <f t="shared" si="0"/>
        <v>0</v>
      </c>
      <c r="L10" s="51">
        <f t="shared" si="0"/>
        <v>0</v>
      </c>
      <c r="M10" s="51">
        <f t="shared" si="0"/>
        <v>0</v>
      </c>
      <c r="N10" s="51">
        <f t="shared" si="0"/>
        <v>0</v>
      </c>
      <c r="O10" s="51">
        <f t="shared" si="0"/>
        <v>0</v>
      </c>
      <c r="P10" s="1"/>
    </row>
    <row r="11" spans="2:20" ht="25" customHeight="1" thickTop="1" thickBot="1" x14ac:dyDescent="0.25">
      <c r="B11" s="1"/>
      <c r="C11" s="1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40"/>
      <c r="R11" s="40"/>
      <c r="S11" s="40"/>
      <c r="T11" s="40"/>
    </row>
    <row r="12" spans="2:20" ht="24" thickTop="1" thickBot="1" x14ac:dyDescent="0.3">
      <c r="B12" s="1"/>
      <c r="C12" s="37" t="s">
        <v>10</v>
      </c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"/>
    </row>
    <row r="13" spans="2:20" ht="25" customHeight="1" thickTop="1" x14ac:dyDescent="0.2">
      <c r="B13" s="1"/>
      <c r="C13" s="35" t="s">
        <v>11</v>
      </c>
      <c r="D13" s="36">
        <v>2125</v>
      </c>
      <c r="E13" s="52">
        <v>2829</v>
      </c>
      <c r="F13" s="52">
        <v>2829</v>
      </c>
      <c r="G13" s="52">
        <v>2829</v>
      </c>
      <c r="H13" s="52">
        <v>2805</v>
      </c>
      <c r="I13" s="52">
        <v>2579</v>
      </c>
      <c r="J13" s="52">
        <v>2520</v>
      </c>
      <c r="K13" s="52"/>
      <c r="L13" s="52"/>
      <c r="M13" s="52"/>
      <c r="N13" s="52"/>
      <c r="O13" s="36"/>
      <c r="P13" s="1"/>
      <c r="Q13" s="43"/>
      <c r="R13" s="43"/>
      <c r="S13" s="43"/>
      <c r="T13" s="43"/>
    </row>
    <row r="14" spans="2:20" ht="25" customHeight="1" x14ac:dyDescent="0.2">
      <c r="B14" s="1"/>
      <c r="C14" s="35" t="s">
        <v>12</v>
      </c>
      <c r="D14" s="36">
        <v>1640</v>
      </c>
      <c r="E14" s="54">
        <v>1687</v>
      </c>
      <c r="F14" s="54">
        <v>1687</v>
      </c>
      <c r="G14" s="54">
        <v>1687</v>
      </c>
      <c r="H14" s="54">
        <v>1730</v>
      </c>
      <c r="I14" s="54">
        <v>1733</v>
      </c>
      <c r="J14" s="54">
        <v>1743</v>
      </c>
      <c r="K14" s="54"/>
      <c r="L14" s="54"/>
      <c r="M14" s="54"/>
      <c r="N14" s="54"/>
      <c r="O14" s="36"/>
      <c r="P14" s="1"/>
    </row>
    <row r="15" spans="2:20" ht="25" customHeight="1" thickBot="1" x14ac:dyDescent="0.25">
      <c r="B15" s="1"/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1"/>
      <c r="Q15" s="43"/>
      <c r="R15" s="43"/>
      <c r="S15" s="43"/>
      <c r="T15" s="43"/>
    </row>
    <row r="16" spans="2:20" ht="24" thickTop="1" thickBot="1" x14ac:dyDescent="0.3">
      <c r="B16" s="1"/>
      <c r="C16" s="37" t="s">
        <v>13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1"/>
    </row>
    <row r="17" spans="2:20" ht="25" customHeight="1" thickTop="1" x14ac:dyDescent="0.2">
      <c r="B17" s="1"/>
      <c r="C17" s="35" t="s">
        <v>14</v>
      </c>
      <c r="D17" s="58">
        <v>112</v>
      </c>
      <c r="E17" s="58">
        <v>48</v>
      </c>
      <c r="F17" s="58">
        <v>48</v>
      </c>
      <c r="G17" s="58">
        <v>48</v>
      </c>
      <c r="H17" s="58">
        <v>43</v>
      </c>
      <c r="I17" s="52">
        <v>2</v>
      </c>
      <c r="J17" s="52">
        <v>11</v>
      </c>
      <c r="K17" s="52"/>
      <c r="L17" s="52"/>
      <c r="M17" s="52"/>
      <c r="N17" s="52"/>
      <c r="O17" s="53"/>
      <c r="P17" s="1"/>
    </row>
    <row r="18" spans="2:20" ht="25" customHeight="1" x14ac:dyDescent="0.2">
      <c r="B18" s="1"/>
      <c r="C18" s="35" t="s">
        <v>15</v>
      </c>
      <c r="D18" s="59">
        <v>138</v>
      </c>
      <c r="E18" s="54">
        <v>193</v>
      </c>
      <c r="F18" s="54">
        <v>193</v>
      </c>
      <c r="G18" s="54">
        <v>193</v>
      </c>
      <c r="H18" s="54">
        <v>184</v>
      </c>
      <c r="I18" s="54">
        <v>156</v>
      </c>
      <c r="J18" s="54">
        <v>154</v>
      </c>
      <c r="K18" s="54"/>
      <c r="L18" s="54"/>
      <c r="M18" s="54"/>
      <c r="N18" s="54"/>
      <c r="O18" s="55"/>
      <c r="P18" s="1"/>
    </row>
    <row r="19" spans="2:20" ht="25" customHeight="1" x14ac:dyDescent="0.2">
      <c r="B19" s="1"/>
      <c r="C19" s="35" t="s">
        <v>16</v>
      </c>
      <c r="D19" s="59">
        <v>38</v>
      </c>
      <c r="E19" s="54">
        <v>8</v>
      </c>
      <c r="F19" s="54">
        <v>8</v>
      </c>
      <c r="G19" s="54">
        <v>8</v>
      </c>
      <c r="H19" s="54">
        <v>7</v>
      </c>
      <c r="I19" s="54">
        <v>1</v>
      </c>
      <c r="J19" s="54">
        <v>2</v>
      </c>
      <c r="K19" s="54"/>
      <c r="L19" s="54"/>
      <c r="M19" s="54"/>
      <c r="N19" s="54"/>
      <c r="O19" s="55"/>
      <c r="P19" s="1"/>
      <c r="Q19" s="43"/>
      <c r="R19" s="43"/>
      <c r="S19" s="43"/>
      <c r="T19" s="43"/>
    </row>
    <row r="20" spans="2:20" ht="25" customHeight="1" x14ac:dyDescent="0.2">
      <c r="B20" s="1"/>
      <c r="C20" s="35" t="s">
        <v>17</v>
      </c>
      <c r="D20" s="59">
        <v>125</v>
      </c>
      <c r="E20" s="54">
        <v>174</v>
      </c>
      <c r="F20" s="54">
        <v>174</v>
      </c>
      <c r="G20" s="54">
        <v>174</v>
      </c>
      <c r="H20" s="54">
        <v>179</v>
      </c>
      <c r="I20" s="54">
        <v>209</v>
      </c>
      <c r="J20" s="54">
        <v>218</v>
      </c>
      <c r="K20" s="54"/>
      <c r="L20" s="54"/>
      <c r="M20" s="54"/>
      <c r="N20" s="54"/>
      <c r="O20" s="55"/>
      <c r="P20" s="1"/>
    </row>
    <row r="21" spans="2:20" ht="25" customHeight="1" x14ac:dyDescent="0.2">
      <c r="B21" s="1"/>
      <c r="C21" s="35" t="s">
        <v>18</v>
      </c>
      <c r="D21" s="59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/>
      <c r="L21" s="54"/>
      <c r="M21" s="54"/>
      <c r="N21" s="54"/>
      <c r="O21" s="55"/>
      <c r="P21" s="1"/>
      <c r="Q21" s="43"/>
      <c r="R21" s="43"/>
      <c r="S21" s="43"/>
      <c r="T21" s="43"/>
    </row>
    <row r="22" spans="2:20" ht="25" customHeight="1" x14ac:dyDescent="0.2">
      <c r="B22" s="1"/>
      <c r="C22" s="35" t="s">
        <v>21</v>
      </c>
      <c r="D22" s="59">
        <v>969</v>
      </c>
      <c r="E22" s="54">
        <v>1075</v>
      </c>
      <c r="F22" s="54">
        <v>1075</v>
      </c>
      <c r="G22" s="54">
        <v>1075</v>
      </c>
      <c r="H22" s="54">
        <v>1042</v>
      </c>
      <c r="I22" s="54">
        <v>731</v>
      </c>
      <c r="J22" s="54">
        <v>713</v>
      </c>
      <c r="K22" s="54"/>
      <c r="L22" s="54"/>
      <c r="M22" s="54"/>
      <c r="N22" s="54"/>
      <c r="O22" s="55"/>
      <c r="P22" s="1"/>
    </row>
    <row r="23" spans="2:20" ht="25" customHeight="1" thickBot="1" x14ac:dyDescent="0.25">
      <c r="B23" s="1"/>
      <c r="C23" s="1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"/>
    </row>
    <row r="24" spans="2:20" ht="24" thickTop="1" thickBot="1" x14ac:dyDescent="0.3">
      <c r="B24" s="1"/>
      <c r="C24" s="37" t="s">
        <v>19</v>
      </c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1"/>
    </row>
    <row r="25" spans="2:20" ht="25" customHeight="1" thickTop="1" x14ac:dyDescent="0.2">
      <c r="B25" s="1"/>
      <c r="C25" s="35" t="s">
        <v>20</v>
      </c>
      <c r="D25" s="58">
        <v>2206</v>
      </c>
      <c r="E25" s="52">
        <v>3157</v>
      </c>
      <c r="F25" s="52">
        <v>3157</v>
      </c>
      <c r="G25" s="52">
        <v>3157</v>
      </c>
      <c r="H25" s="52">
        <v>3225</v>
      </c>
      <c r="I25" s="52">
        <v>3381</v>
      </c>
      <c r="J25" s="52">
        <v>3416</v>
      </c>
      <c r="K25" s="52"/>
      <c r="L25" s="52"/>
      <c r="M25" s="52"/>
      <c r="N25" s="52"/>
      <c r="O25" s="53"/>
      <c r="P25" s="1"/>
      <c r="Q25" s="43"/>
      <c r="R25" s="43"/>
      <c r="S25" s="43"/>
      <c r="T25" s="43"/>
    </row>
    <row r="26" spans="2:20" ht="25" customHeight="1" x14ac:dyDescent="0.2">
      <c r="B26" s="1"/>
      <c r="C26" s="35" t="s">
        <v>21</v>
      </c>
      <c r="D26" s="59">
        <f>IF(D22="","",D22)</f>
        <v>969</v>
      </c>
      <c r="E26" s="54">
        <f t="shared" ref="E26:J26" si="2">IF(E22="","",E22)</f>
        <v>1075</v>
      </c>
      <c r="F26" s="54">
        <f t="shared" ref="F26:G26" si="3">IF(F22="","",F22)</f>
        <v>1075</v>
      </c>
      <c r="G26" s="54">
        <f t="shared" si="3"/>
        <v>1075</v>
      </c>
      <c r="H26" s="54">
        <f t="shared" si="2"/>
        <v>1042</v>
      </c>
      <c r="I26" s="54">
        <f t="shared" si="2"/>
        <v>731</v>
      </c>
      <c r="J26" s="54">
        <f t="shared" si="2"/>
        <v>713</v>
      </c>
      <c r="K26" s="54"/>
      <c r="L26" s="54"/>
      <c r="M26" s="54"/>
      <c r="N26" s="54"/>
      <c r="O26" s="55"/>
      <c r="P26" s="1"/>
    </row>
    <row r="27" spans="2:20" ht="25" customHeight="1" x14ac:dyDescent="0.2">
      <c r="B27" s="1"/>
      <c r="C27" s="35" t="s">
        <v>22</v>
      </c>
      <c r="D27" s="59">
        <v>1342</v>
      </c>
      <c r="E27" s="54">
        <v>1390</v>
      </c>
      <c r="F27" s="54">
        <v>1391</v>
      </c>
      <c r="G27" s="54">
        <v>1392</v>
      </c>
      <c r="H27" s="54">
        <v>1433</v>
      </c>
      <c r="I27" s="54">
        <v>1435</v>
      </c>
      <c r="J27" s="54">
        <v>1446</v>
      </c>
      <c r="K27" s="54"/>
      <c r="L27" s="54"/>
      <c r="M27" s="54"/>
      <c r="N27" s="54"/>
      <c r="O27" s="55"/>
      <c r="P27" s="1"/>
      <c r="Q27" s="43"/>
      <c r="R27" s="43"/>
      <c r="S27" s="43"/>
      <c r="T27" s="43"/>
    </row>
    <row r="28" spans="2:20" ht="25" customHeight="1" thickBot="1" x14ac:dyDescent="0.25"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"/>
    </row>
    <row r="29" spans="2:20" ht="24" thickTop="1" thickBot="1" x14ac:dyDescent="0.3">
      <c r="B29" s="1"/>
      <c r="C29" s="37" t="s">
        <v>23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1"/>
    </row>
    <row r="30" spans="2:20" ht="25" customHeight="1" thickTop="1" x14ac:dyDescent="0.2">
      <c r="B30" s="1"/>
      <c r="C30" s="35" t="s">
        <v>25</v>
      </c>
      <c r="D30" s="58">
        <v>-130</v>
      </c>
      <c r="E30" s="52">
        <v>-63</v>
      </c>
      <c r="F30" s="52">
        <v>-63</v>
      </c>
      <c r="G30" s="52">
        <v>-63</v>
      </c>
      <c r="H30" s="52">
        <v>-197</v>
      </c>
      <c r="I30" s="52">
        <v>-18</v>
      </c>
      <c r="J30" s="52">
        <v>-285</v>
      </c>
      <c r="K30" s="52"/>
      <c r="L30" s="52"/>
      <c r="M30" s="52"/>
      <c r="N30" s="52"/>
      <c r="O30" s="53"/>
      <c r="P30" s="1"/>
      <c r="Q30" s="43"/>
      <c r="R30" s="43"/>
      <c r="S30" s="43"/>
      <c r="T30" s="43"/>
    </row>
    <row r="31" spans="2:20" ht="25" customHeight="1" x14ac:dyDescent="0.2">
      <c r="B31" s="1"/>
      <c r="C31" s="35" t="s">
        <v>26</v>
      </c>
      <c r="D31" s="59">
        <v>-2202</v>
      </c>
      <c r="E31" s="54">
        <v>-951</v>
      </c>
      <c r="F31" s="54">
        <v>-951</v>
      </c>
      <c r="G31" s="54">
        <v>-951</v>
      </c>
      <c r="H31" s="54">
        <v>-68</v>
      </c>
      <c r="I31" s="54">
        <v>-156</v>
      </c>
      <c r="J31" s="54">
        <v>-36</v>
      </c>
      <c r="K31" s="54"/>
      <c r="L31" s="54"/>
      <c r="M31" s="54"/>
      <c r="N31" s="54"/>
      <c r="O31" s="55"/>
      <c r="P31" s="1"/>
    </row>
    <row r="32" spans="2:20" ht="25" customHeight="1" x14ac:dyDescent="0.2">
      <c r="B32" s="1"/>
      <c r="C32" s="35" t="s">
        <v>24</v>
      </c>
      <c r="D32" s="59">
        <v>243</v>
      </c>
      <c r="E32" s="54">
        <v>636</v>
      </c>
      <c r="F32" s="54">
        <v>636</v>
      </c>
      <c r="G32" s="54">
        <v>636</v>
      </c>
      <c r="H32" s="54">
        <v>-100</v>
      </c>
      <c r="I32" s="54">
        <v>-288</v>
      </c>
      <c r="J32" s="54">
        <v>-54</v>
      </c>
      <c r="K32" s="54"/>
      <c r="L32" s="54"/>
      <c r="M32" s="54"/>
      <c r="N32" s="54"/>
      <c r="O32" s="55"/>
      <c r="P32" s="1"/>
    </row>
    <row r="33" spans="2:16" x14ac:dyDescent="0.2">
      <c r="B33" s="1"/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"/>
    </row>
    <row r="34" spans="2:16" x14ac:dyDescent="0.2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2:16" x14ac:dyDescent="0.2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</sheetData>
  <phoneticPr fontId="15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70FA5-6C9F-4F64-A6F7-4856C3D33054}">
  <sheetPr codeName="Sheet3"/>
  <dimension ref="A1:AP32"/>
  <sheetViews>
    <sheetView workbookViewId="0">
      <selection activeCell="AK11" sqref="AK11"/>
    </sheetView>
  </sheetViews>
  <sheetFormatPr baseColWidth="10" defaultColWidth="8.83203125" defaultRowHeight="16" x14ac:dyDescent="0.2"/>
  <cols>
    <col min="1" max="1" width="27" bestFit="1" customWidth="1"/>
    <col min="2" max="2" width="25.33203125" bestFit="1" customWidth="1"/>
    <col min="3" max="14" width="12.6640625" customWidth="1"/>
    <col min="16" max="29" width="12.6640625" customWidth="1"/>
    <col min="30" max="30" width="27" bestFit="1" customWidth="1"/>
    <col min="31" max="32" width="11.1640625" bestFit="1" customWidth="1"/>
    <col min="33" max="34" width="11.1640625" customWidth="1"/>
    <col min="35" max="36" width="11.1640625" bestFit="1" customWidth="1"/>
  </cols>
  <sheetData>
    <row r="1" spans="1:42" x14ac:dyDescent="0.2">
      <c r="O1" t="s">
        <v>59</v>
      </c>
      <c r="P1" s="101">
        <f>COUNT('User Input'!D7:O7)-1</f>
        <v>6</v>
      </c>
      <c r="AC1" t="s">
        <v>69</v>
      </c>
    </row>
    <row r="2" spans="1:42" x14ac:dyDescent="0.2"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73</v>
      </c>
      <c r="N2" t="s">
        <v>74</v>
      </c>
      <c r="P2" t="s">
        <v>68</v>
      </c>
      <c r="Q2" t="s">
        <v>4</v>
      </c>
      <c r="R2" t="s">
        <v>5</v>
      </c>
      <c r="S2" t="s">
        <v>6</v>
      </c>
      <c r="T2" t="s">
        <v>7</v>
      </c>
      <c r="U2" t="s">
        <v>8</v>
      </c>
      <c r="V2" t="s">
        <v>60</v>
      </c>
      <c r="W2" t="s">
        <v>61</v>
      </c>
      <c r="X2" t="s">
        <v>62</v>
      </c>
      <c r="Y2" t="s">
        <v>63</v>
      </c>
      <c r="Z2" t="s">
        <v>64</v>
      </c>
      <c r="AA2" t="s">
        <v>73</v>
      </c>
      <c r="AB2" t="s">
        <v>74</v>
      </c>
      <c r="AE2" t="s">
        <v>4</v>
      </c>
      <c r="AF2" t="s">
        <v>5</v>
      </c>
      <c r="AG2" t="s">
        <v>6</v>
      </c>
      <c r="AH2" t="s">
        <v>7</v>
      </c>
      <c r="AI2" t="s">
        <v>8</v>
      </c>
      <c r="AJ2" t="s">
        <v>60</v>
      </c>
      <c r="AK2" t="s">
        <v>61</v>
      </c>
      <c r="AL2" t="s">
        <v>62</v>
      </c>
      <c r="AM2" t="s">
        <v>63</v>
      </c>
      <c r="AN2" t="s">
        <v>64</v>
      </c>
      <c r="AO2" t="s">
        <v>73</v>
      </c>
      <c r="AP2" t="s">
        <v>74</v>
      </c>
    </row>
    <row r="3" spans="1:42" x14ac:dyDescent="0.2">
      <c r="A3" t="s">
        <v>9</v>
      </c>
      <c r="B3" t="s">
        <v>27</v>
      </c>
      <c r="C3" s="101">
        <f>'User Input'!D7</f>
        <v>9639</v>
      </c>
      <c r="D3" s="101">
        <f>'User Input'!E7</f>
        <v>8925</v>
      </c>
      <c r="E3" s="101">
        <f>'User Input'!F7</f>
        <v>8925</v>
      </c>
      <c r="F3" s="101">
        <f>'User Input'!G7</f>
        <v>8925</v>
      </c>
      <c r="G3" s="101">
        <f>'User Input'!H7</f>
        <v>9044</v>
      </c>
      <c r="H3" s="101">
        <f>'User Input'!I7</f>
        <v>8092</v>
      </c>
      <c r="I3" s="101">
        <f>'User Input'!J7</f>
        <v>8449</v>
      </c>
      <c r="J3" s="101">
        <f>'User Input'!K7</f>
        <v>0</v>
      </c>
      <c r="K3" s="101">
        <f>'User Input'!L7</f>
        <v>0</v>
      </c>
      <c r="L3" s="101">
        <f>'User Input'!M7</f>
        <v>0</v>
      </c>
      <c r="M3" s="101">
        <f>'User Input'!N7</f>
        <v>0</v>
      </c>
      <c r="N3" s="101">
        <f>'User Input'!O7</f>
        <v>0</v>
      </c>
      <c r="P3" s="101" cm="1">
        <f t="array" ref="P3">INDEX(C3:N3,,$P$1)-C3</f>
        <v>-1547</v>
      </c>
      <c r="Q3" s="101">
        <f>IF(D3=0,"",D3-$C3)</f>
        <v>-714</v>
      </c>
      <c r="R3" s="101">
        <f t="shared" ref="R3:AB18" si="0">IF(E3=0,"",E3-$C3)</f>
        <v>-714</v>
      </c>
      <c r="S3" s="101">
        <f t="shared" si="0"/>
        <v>-714</v>
      </c>
      <c r="T3" s="101">
        <f t="shared" si="0"/>
        <v>-595</v>
      </c>
      <c r="U3" s="101">
        <f t="shared" si="0"/>
        <v>-1547</v>
      </c>
      <c r="V3" s="101">
        <f t="shared" si="0"/>
        <v>-1190</v>
      </c>
      <c r="W3" s="101" t="str">
        <f t="shared" si="0"/>
        <v/>
      </c>
      <c r="X3" s="101" t="str">
        <f t="shared" si="0"/>
        <v/>
      </c>
      <c r="Y3" s="101" t="str">
        <f t="shared" si="0"/>
        <v/>
      </c>
      <c r="Z3" s="101" t="str">
        <f t="shared" si="0"/>
        <v/>
      </c>
      <c r="AA3" s="101" t="str">
        <f t="shared" si="0"/>
        <v/>
      </c>
      <c r="AB3" s="101" t="str">
        <f t="shared" si="0"/>
        <v/>
      </c>
      <c r="AC3" s="101"/>
      <c r="AD3" t="s">
        <v>9</v>
      </c>
      <c r="AE3" s="101">
        <f>IF(Q3="","",SUM(Q3:Q6))</f>
        <v>-1194</v>
      </c>
      <c r="AF3" s="101">
        <f>IF(R3="","",SUM(R3:R6))</f>
        <v>-1194</v>
      </c>
      <c r="AG3" s="101">
        <f t="shared" ref="AG3:AH3" si="1">IF(S3="","",SUM(S3:S6))</f>
        <v>-1194</v>
      </c>
      <c r="AH3" s="101">
        <f t="shared" si="1"/>
        <v>-1271</v>
      </c>
      <c r="AI3" s="101">
        <f>IF(U3="","",SUM(U3:U6))</f>
        <v>-2713</v>
      </c>
      <c r="AJ3" s="101">
        <f>IF(V3="","",SUM(V3:V6))</f>
        <v>-2266</v>
      </c>
      <c r="AK3" s="101" t="str">
        <f>IF(W3="","",SUM(W3:W6))</f>
        <v/>
      </c>
      <c r="AL3" s="101" t="str">
        <f>IF(X3="","",SUM(X3:X6))</f>
        <v/>
      </c>
      <c r="AM3" s="101" t="str">
        <f>IF(Y3="","",SUM(Y3:Y6))</f>
        <v/>
      </c>
      <c r="AN3" s="101" t="str">
        <f>IF(Z3="","",SUM(Z3:Z6))</f>
        <v/>
      </c>
      <c r="AO3" s="101" t="str">
        <f>IF(AA3="","",SUM(AA3:AA6))</f>
        <v/>
      </c>
      <c r="AP3" s="101" t="str">
        <f>IF(AB3="","",SUM(AB3:AB6))</f>
        <v/>
      </c>
    </row>
    <row r="4" spans="1:42" x14ac:dyDescent="0.2">
      <c r="A4" t="s">
        <v>9</v>
      </c>
      <c r="B4" t="s">
        <v>1</v>
      </c>
      <c r="C4" s="101">
        <f>'User Input'!D8</f>
        <v>3132</v>
      </c>
      <c r="D4" s="101">
        <f>'User Input'!E8</f>
        <v>2892</v>
      </c>
      <c r="E4" s="101">
        <f>'User Input'!F8</f>
        <v>2892</v>
      </c>
      <c r="F4" s="101">
        <f>'User Input'!G8</f>
        <v>2892</v>
      </c>
      <c r="G4" s="101">
        <f>'User Input'!H8</f>
        <v>2794</v>
      </c>
      <c r="H4" s="101">
        <f>'User Input'!I8</f>
        <v>2549</v>
      </c>
      <c r="I4" s="101">
        <f>'User Input'!J8</f>
        <v>2594</v>
      </c>
      <c r="J4" s="101">
        <f>'User Input'!K8</f>
        <v>0</v>
      </c>
      <c r="K4" s="101">
        <f>'User Input'!L8</f>
        <v>0</v>
      </c>
      <c r="L4" s="101">
        <f>'User Input'!M8</f>
        <v>0</v>
      </c>
      <c r="M4" s="101">
        <f>'User Input'!N8</f>
        <v>0</v>
      </c>
      <c r="N4" s="101">
        <f>'User Input'!O8</f>
        <v>0</v>
      </c>
      <c r="P4" s="101" cm="1">
        <f t="array" ref="P4">INDEX(C4:N4,,$P$1)-C4</f>
        <v>-583</v>
      </c>
      <c r="Q4" s="101">
        <f t="shared" ref="Q4:Q20" si="2">IF(D4=0,"",D4-$C4)</f>
        <v>-240</v>
      </c>
      <c r="R4" s="101">
        <f t="shared" si="0"/>
        <v>-240</v>
      </c>
      <c r="S4" s="101">
        <f t="shared" si="0"/>
        <v>-240</v>
      </c>
      <c r="T4" s="101">
        <f t="shared" si="0"/>
        <v>-338</v>
      </c>
      <c r="U4" s="101">
        <f t="shared" si="0"/>
        <v>-583</v>
      </c>
      <c r="V4" s="101">
        <f t="shared" si="0"/>
        <v>-538</v>
      </c>
      <c r="W4" s="101" t="str">
        <f t="shared" si="0"/>
        <v/>
      </c>
      <c r="X4" s="101" t="str">
        <f t="shared" si="0"/>
        <v/>
      </c>
      <c r="Y4" s="101" t="str">
        <f t="shared" si="0"/>
        <v/>
      </c>
      <c r="Z4" s="101" t="str">
        <f t="shared" si="0"/>
        <v/>
      </c>
      <c r="AA4" s="101" t="str">
        <f t="shared" si="0"/>
        <v/>
      </c>
      <c r="AB4" s="101" t="str">
        <f t="shared" si="0"/>
        <v/>
      </c>
      <c r="AC4" s="101"/>
      <c r="AD4" t="s">
        <v>10</v>
      </c>
      <c r="AE4" s="101">
        <f>IF(Q7="","",Q8-Q7)</f>
        <v>-657</v>
      </c>
      <c r="AF4" s="101">
        <f>IF(R7="","",R8-R7)</f>
        <v>-657</v>
      </c>
      <c r="AG4" s="101">
        <f t="shared" ref="AG4:AH4" si="3">IF(S7="","",S8-S7)</f>
        <v>-657</v>
      </c>
      <c r="AH4" s="101">
        <f t="shared" si="3"/>
        <v>-590</v>
      </c>
      <c r="AI4" s="101">
        <f>IF(U7="","",U8-U7)</f>
        <v>-361</v>
      </c>
      <c r="AJ4" s="101">
        <f>IF(V7="","",V8-V7)</f>
        <v>-292</v>
      </c>
      <c r="AK4" s="101" t="str">
        <f>IF(W7="","",W8-W7)</f>
        <v/>
      </c>
      <c r="AL4" s="101" t="str">
        <f>IF(X7="","",X8-X7)</f>
        <v/>
      </c>
      <c r="AM4" s="101" t="str">
        <f>IF(Y7="","",Y8-Y7)</f>
        <v/>
      </c>
      <c r="AN4" s="101" t="str">
        <f>IF(Z7="","",Z8-Z7)</f>
        <v/>
      </c>
      <c r="AO4" s="101" t="str">
        <f>IF(AA7="","",AA8-AA7)</f>
        <v/>
      </c>
      <c r="AP4" s="101" t="str">
        <f>IF(AB7="","",AB8-AB7)</f>
        <v/>
      </c>
    </row>
    <row r="5" spans="1:42" x14ac:dyDescent="0.2">
      <c r="A5" t="s">
        <v>9</v>
      </c>
      <c r="B5" t="s">
        <v>2</v>
      </c>
      <c r="C5" s="101">
        <f>'User Input'!D9</f>
        <v>2844</v>
      </c>
      <c r="D5" s="101">
        <f>'User Input'!E9</f>
        <v>2643</v>
      </c>
      <c r="E5" s="101">
        <f>'User Input'!F9</f>
        <v>2643</v>
      </c>
      <c r="F5" s="101">
        <f>'User Input'!G9</f>
        <v>2643</v>
      </c>
      <c r="G5" s="101">
        <f>'User Input'!H9</f>
        <v>2560</v>
      </c>
      <c r="H5" s="101">
        <f>'User Input'!I9</f>
        <v>2390</v>
      </c>
      <c r="I5" s="101">
        <f>'User Input'!J9</f>
        <v>2428</v>
      </c>
      <c r="J5" s="101">
        <f>'User Input'!K9</f>
        <v>0</v>
      </c>
      <c r="K5" s="101">
        <f>'User Input'!L9</f>
        <v>0</v>
      </c>
      <c r="L5" s="101">
        <f>'User Input'!M9</f>
        <v>0</v>
      </c>
      <c r="M5" s="101">
        <f>'User Input'!N9</f>
        <v>0</v>
      </c>
      <c r="N5" s="101">
        <f>'User Input'!O9</f>
        <v>0</v>
      </c>
      <c r="P5" s="101" cm="1">
        <f t="array" ref="P5">INDEX(C5:N5,,$P$1)-C5</f>
        <v>-454</v>
      </c>
      <c r="Q5" s="101">
        <f t="shared" si="2"/>
        <v>-201</v>
      </c>
      <c r="R5" s="101">
        <f t="shared" si="0"/>
        <v>-201</v>
      </c>
      <c r="S5" s="101">
        <f t="shared" si="0"/>
        <v>-201</v>
      </c>
      <c r="T5" s="101">
        <f t="shared" si="0"/>
        <v>-284</v>
      </c>
      <c r="U5" s="101">
        <f t="shared" si="0"/>
        <v>-454</v>
      </c>
      <c r="V5" s="101">
        <f t="shared" si="0"/>
        <v>-416</v>
      </c>
      <c r="W5" s="101" t="str">
        <f t="shared" si="0"/>
        <v/>
      </c>
      <c r="X5" s="101" t="str">
        <f t="shared" si="0"/>
        <v/>
      </c>
      <c r="Y5" s="101" t="str">
        <f t="shared" si="0"/>
        <v/>
      </c>
      <c r="Z5" s="101" t="str">
        <f t="shared" si="0"/>
        <v/>
      </c>
      <c r="AA5" s="101" t="str">
        <f t="shared" si="0"/>
        <v/>
      </c>
      <c r="AB5" s="101" t="str">
        <f t="shared" si="0"/>
        <v/>
      </c>
      <c r="AC5" s="101"/>
      <c r="AD5" t="s">
        <v>13</v>
      </c>
      <c r="AE5" s="101">
        <f>IF(Q9="","",SUM(Q9:Q14))</f>
        <v>116</v>
      </c>
      <c r="AF5" s="101">
        <f>IF(R9="","",SUM(R9:R14))</f>
        <v>116</v>
      </c>
      <c r="AG5" s="101">
        <f t="shared" ref="AG5:AH5" si="4">IF(S9="","",SUM(S9:S14))</f>
        <v>116</v>
      </c>
      <c r="AH5" s="101">
        <f t="shared" si="4"/>
        <v>73</v>
      </c>
      <c r="AI5" s="101">
        <f>IF(U9="","",SUM(U9:U14))</f>
        <v>-283</v>
      </c>
      <c r="AJ5" s="101">
        <f>IF(V9="","",SUM(V9:V14))</f>
        <v>-284</v>
      </c>
      <c r="AK5" s="101" t="str">
        <f>IF(W9="","",SUM(W9:W14))</f>
        <v/>
      </c>
      <c r="AL5" s="101" t="str">
        <f>IF(X9="","",SUM(X9:X14))</f>
        <v/>
      </c>
      <c r="AM5" s="101" t="str">
        <f>IF(Y9="","",SUM(Y9:Y14))</f>
        <v/>
      </c>
      <c r="AN5" s="101" t="str">
        <f>IF(Z9="","",SUM(Z9:Z14))</f>
        <v/>
      </c>
      <c r="AO5" s="101" t="str">
        <f>IF(AA9="","",SUM(AA9:AA14))</f>
        <v/>
      </c>
      <c r="AP5" s="101" t="str">
        <f>IF(AB9="","",SUM(AB9:AB14))</f>
        <v/>
      </c>
    </row>
    <row r="6" spans="1:42" x14ac:dyDescent="0.2">
      <c r="A6" t="s">
        <v>9</v>
      </c>
      <c r="B6" t="s">
        <v>3</v>
      </c>
      <c r="C6" s="101">
        <f>'User Input'!D10</f>
        <v>288</v>
      </c>
      <c r="D6" s="101">
        <f>'User Input'!E10</f>
        <v>249</v>
      </c>
      <c r="E6" s="101">
        <f>'User Input'!F10</f>
        <v>249</v>
      </c>
      <c r="F6" s="101">
        <f>'User Input'!G10</f>
        <v>249</v>
      </c>
      <c r="G6" s="101">
        <f>'User Input'!H10</f>
        <v>234</v>
      </c>
      <c r="H6" s="101">
        <f>'User Input'!I10</f>
        <v>159</v>
      </c>
      <c r="I6" s="101">
        <f>'User Input'!J10</f>
        <v>166</v>
      </c>
      <c r="J6" s="101">
        <f>'User Input'!K10</f>
        <v>0</v>
      </c>
      <c r="K6" s="101">
        <f>'User Input'!L10</f>
        <v>0</v>
      </c>
      <c r="L6" s="101">
        <f>'User Input'!M10</f>
        <v>0</v>
      </c>
      <c r="M6" s="101">
        <f>'User Input'!N10</f>
        <v>0</v>
      </c>
      <c r="N6" s="101">
        <f>'User Input'!O10</f>
        <v>0</v>
      </c>
      <c r="P6" s="101" cm="1">
        <f t="array" ref="P6">INDEX(C6:N6,,$P$1)-C6</f>
        <v>-129</v>
      </c>
      <c r="Q6" s="101">
        <f t="shared" si="2"/>
        <v>-39</v>
      </c>
      <c r="R6" s="101">
        <f t="shared" si="0"/>
        <v>-39</v>
      </c>
      <c r="S6" s="101">
        <f t="shared" si="0"/>
        <v>-39</v>
      </c>
      <c r="T6" s="101">
        <f t="shared" si="0"/>
        <v>-54</v>
      </c>
      <c r="U6" s="101">
        <f t="shared" si="0"/>
        <v>-129</v>
      </c>
      <c r="V6" s="101">
        <f t="shared" si="0"/>
        <v>-122</v>
      </c>
      <c r="W6" s="101" t="str">
        <f t="shared" si="0"/>
        <v/>
      </c>
      <c r="X6" s="101" t="str">
        <f t="shared" si="0"/>
        <v/>
      </c>
      <c r="Y6" s="101" t="str">
        <f t="shared" si="0"/>
        <v/>
      </c>
      <c r="Z6" s="101" t="str">
        <f t="shared" si="0"/>
        <v/>
      </c>
      <c r="AA6" s="101" t="str">
        <f t="shared" si="0"/>
        <v/>
      </c>
      <c r="AB6" s="101" t="str">
        <f t="shared" si="0"/>
        <v/>
      </c>
      <c r="AC6" s="101"/>
      <c r="AD6" t="s">
        <v>19</v>
      </c>
      <c r="AE6" s="101">
        <f>IF(Q15="","",SUM(Q15:Q17))</f>
        <v>1105</v>
      </c>
      <c r="AF6" s="101">
        <f>IF(R15="","",SUM(R15:R17))</f>
        <v>1106</v>
      </c>
      <c r="AG6" s="101">
        <f t="shared" ref="AG6:AH6" si="5">IF(S15="","",SUM(S15:S17))</f>
        <v>1107</v>
      </c>
      <c r="AH6" s="101">
        <f t="shared" si="5"/>
        <v>1183</v>
      </c>
      <c r="AI6" s="101">
        <f>IF(U15="","",SUM(U15:U17))</f>
        <v>1030</v>
      </c>
      <c r="AJ6" s="101">
        <f>IF(V15="","",SUM(V15:V17))</f>
        <v>1058</v>
      </c>
      <c r="AK6" s="101" t="str">
        <f>IF(W15="","",SUM(W15:W17))</f>
        <v/>
      </c>
      <c r="AL6" s="101" t="str">
        <f>IF(X15="","",SUM(X15:X17))</f>
        <v/>
      </c>
      <c r="AM6" s="101" t="str">
        <f>IF(Y15="","",SUM(Y15:Y17))</f>
        <v/>
      </c>
      <c r="AN6" s="101" t="str">
        <f>IF(Z15="","",SUM(Z15:Z17))</f>
        <v/>
      </c>
      <c r="AO6" s="101" t="str">
        <f>IF(AA15="","",SUM(AA15:AA17))</f>
        <v/>
      </c>
      <c r="AP6" s="101" t="str">
        <f>IF(AB15="","",SUM(AB15:AB17))</f>
        <v/>
      </c>
    </row>
    <row r="7" spans="1:42" x14ac:dyDescent="0.2">
      <c r="A7" t="s">
        <v>10</v>
      </c>
      <c r="B7" t="s">
        <v>11</v>
      </c>
      <c r="C7" s="101">
        <f>'User Input'!D13</f>
        <v>2125</v>
      </c>
      <c r="D7" s="101">
        <f>'User Input'!E13</f>
        <v>2829</v>
      </c>
      <c r="E7" s="101">
        <f>'User Input'!F13</f>
        <v>2829</v>
      </c>
      <c r="F7" s="101">
        <f>'User Input'!G13</f>
        <v>2829</v>
      </c>
      <c r="G7" s="101">
        <f>'User Input'!H13</f>
        <v>2805</v>
      </c>
      <c r="H7" s="101">
        <f>'User Input'!I13</f>
        <v>2579</v>
      </c>
      <c r="I7" s="101">
        <f>'User Input'!J13</f>
        <v>2520</v>
      </c>
      <c r="J7" s="101">
        <f>'User Input'!K13</f>
        <v>0</v>
      </c>
      <c r="K7" s="101">
        <f>'User Input'!L13</f>
        <v>0</v>
      </c>
      <c r="L7" s="101">
        <f>'User Input'!M13</f>
        <v>0</v>
      </c>
      <c r="M7" s="101">
        <f>'User Input'!N13</f>
        <v>0</v>
      </c>
      <c r="N7" s="101">
        <f>'User Input'!O13</f>
        <v>0</v>
      </c>
      <c r="P7" s="101" cm="1">
        <f t="array" ref="P7">INDEX(C7:N7,,$P$1)-C7</f>
        <v>454</v>
      </c>
      <c r="Q7" s="101">
        <f t="shared" si="2"/>
        <v>704</v>
      </c>
      <c r="R7" s="101">
        <f t="shared" si="0"/>
        <v>704</v>
      </c>
      <c r="S7" s="101">
        <f t="shared" si="0"/>
        <v>704</v>
      </c>
      <c r="T7" s="101">
        <f t="shared" si="0"/>
        <v>680</v>
      </c>
      <c r="U7" s="101">
        <f t="shared" si="0"/>
        <v>454</v>
      </c>
      <c r="V7" s="101">
        <f t="shared" si="0"/>
        <v>395</v>
      </c>
      <c r="W7" s="101" t="str">
        <f t="shared" si="0"/>
        <v/>
      </c>
      <c r="X7" s="101" t="str">
        <f t="shared" si="0"/>
        <v/>
      </c>
      <c r="Y7" s="101" t="str">
        <f t="shared" si="0"/>
        <v/>
      </c>
      <c r="Z7" s="101" t="str">
        <f t="shared" si="0"/>
        <v/>
      </c>
      <c r="AA7" s="101" t="str">
        <f t="shared" si="0"/>
        <v/>
      </c>
      <c r="AB7" s="101" t="str">
        <f t="shared" si="0"/>
        <v/>
      </c>
      <c r="AC7" s="101"/>
      <c r="AD7" t="s">
        <v>23</v>
      </c>
      <c r="AE7" s="101">
        <f>IF(Q18="","",SUM(Q18:Q20))</f>
        <v>1711</v>
      </c>
      <c r="AF7" s="101">
        <f>IF(R18="","",SUM(R18:R20))</f>
        <v>1711</v>
      </c>
      <c r="AG7" s="101">
        <f t="shared" ref="AG7:AH7" si="6">IF(S18="","",SUM(S18:S20))</f>
        <v>1711</v>
      </c>
      <c r="AH7" s="101">
        <f t="shared" si="6"/>
        <v>1724</v>
      </c>
      <c r="AI7" s="101">
        <f>IF(U18="","",SUM(U18:U20))</f>
        <v>1627</v>
      </c>
      <c r="AJ7" s="101">
        <f>IF(V18="","",SUM(V18:V20))</f>
        <v>1714</v>
      </c>
      <c r="AK7" s="101" t="str">
        <f>IF(W18="","",SUM(W18:W20))</f>
        <v/>
      </c>
      <c r="AL7" s="101" t="str">
        <f>IF(X18="","",SUM(X18:X20))</f>
        <v/>
      </c>
      <c r="AM7" s="101" t="str">
        <f>IF(Y18="","",SUM(Y18:Y20))</f>
        <v/>
      </c>
      <c r="AN7" s="101" t="str">
        <f>IF(Z18="","",SUM(Z18:Z20))</f>
        <v/>
      </c>
      <c r="AO7" s="101" t="str">
        <f>IF(AA18="","",SUM(AA18:AA20))</f>
        <v/>
      </c>
      <c r="AP7" s="101" t="str">
        <f>IF(AB18="","",SUM(AB18:AB20))</f>
        <v/>
      </c>
    </row>
    <row r="8" spans="1:42" x14ac:dyDescent="0.2">
      <c r="A8" t="s">
        <v>10</v>
      </c>
      <c r="B8" t="s">
        <v>12</v>
      </c>
      <c r="C8" s="101">
        <f>'User Input'!D14</f>
        <v>1640</v>
      </c>
      <c r="D8" s="101">
        <f>'User Input'!E14</f>
        <v>1687</v>
      </c>
      <c r="E8" s="101">
        <f>'User Input'!F14</f>
        <v>1687</v>
      </c>
      <c r="F8" s="101">
        <f>'User Input'!G14</f>
        <v>1687</v>
      </c>
      <c r="G8" s="101">
        <f>'User Input'!H14</f>
        <v>1730</v>
      </c>
      <c r="H8" s="101">
        <f>'User Input'!I14</f>
        <v>1733</v>
      </c>
      <c r="I8" s="101">
        <f>'User Input'!J14</f>
        <v>1743</v>
      </c>
      <c r="J8" s="101">
        <f>'User Input'!K14</f>
        <v>0</v>
      </c>
      <c r="K8" s="101">
        <f>'User Input'!L14</f>
        <v>0</v>
      </c>
      <c r="L8" s="101">
        <f>'User Input'!M14</f>
        <v>0</v>
      </c>
      <c r="M8" s="101">
        <f>'User Input'!N14</f>
        <v>0</v>
      </c>
      <c r="N8" s="101">
        <f>'User Input'!O14</f>
        <v>0</v>
      </c>
      <c r="P8" s="101" cm="1">
        <f t="array" ref="P8">INDEX(C8:N8,,$P$1)-C8</f>
        <v>93</v>
      </c>
      <c r="Q8" s="101">
        <f t="shared" si="2"/>
        <v>47</v>
      </c>
      <c r="R8" s="101">
        <f t="shared" si="0"/>
        <v>47</v>
      </c>
      <c r="S8" s="101">
        <f t="shared" si="0"/>
        <v>47</v>
      </c>
      <c r="T8" s="101">
        <f t="shared" si="0"/>
        <v>90</v>
      </c>
      <c r="U8" s="101">
        <f t="shared" si="0"/>
        <v>93</v>
      </c>
      <c r="V8" s="101">
        <f t="shared" si="0"/>
        <v>103</v>
      </c>
      <c r="W8" s="101" t="str">
        <f t="shared" si="0"/>
        <v/>
      </c>
      <c r="X8" s="101" t="str">
        <f t="shared" si="0"/>
        <v/>
      </c>
      <c r="Y8" s="101" t="str">
        <f t="shared" si="0"/>
        <v/>
      </c>
      <c r="Z8" s="101" t="str">
        <f t="shared" si="0"/>
        <v/>
      </c>
      <c r="AA8" s="101" t="str">
        <f t="shared" si="0"/>
        <v/>
      </c>
      <c r="AB8" s="101" t="str">
        <f t="shared" si="0"/>
        <v/>
      </c>
      <c r="AC8" s="101"/>
      <c r="AD8" t="s">
        <v>30</v>
      </c>
      <c r="AE8" s="101">
        <f>IF(Q21="","",Q21-Q22)</f>
        <v>-39</v>
      </c>
      <c r="AF8" s="101">
        <f>IF(R21="","",R21-R22)</f>
        <v>-39</v>
      </c>
      <c r="AG8" s="101">
        <f t="shared" ref="AG8:AH8" si="7">IF(S21="","",S21-S22)</f>
        <v>-39</v>
      </c>
      <c r="AH8" s="101">
        <f t="shared" si="7"/>
        <v>-54</v>
      </c>
      <c r="AI8" s="101">
        <f>IF(U21="","",U21-U22)</f>
        <v>-129</v>
      </c>
      <c r="AJ8" s="101">
        <f>IF(V21="","",V21-V22)</f>
        <v>-122</v>
      </c>
      <c r="AK8" s="101" t="str">
        <f>IF(W21="","",W21-W22)</f>
        <v/>
      </c>
      <c r="AL8" s="101" t="str">
        <f>IF(X21="","",X21-X22)</f>
        <v/>
      </c>
      <c r="AM8" s="101" t="str">
        <f>IF(Y21="","",Y21-Y22)</f>
        <v/>
      </c>
      <c r="AN8" s="101" t="str">
        <f>IF(Z21="","",Z21-Z22)</f>
        <v/>
      </c>
      <c r="AO8" s="101" t="str">
        <f>IF(AA21="","",AA21-AA22)</f>
        <v/>
      </c>
      <c r="AP8" s="101" t="str">
        <f>IF(AB21="","",AB21-AB22)</f>
        <v/>
      </c>
    </row>
    <row r="9" spans="1:42" x14ac:dyDescent="0.2">
      <c r="A9" t="s">
        <v>13</v>
      </c>
      <c r="B9" t="s">
        <v>14</v>
      </c>
      <c r="C9" s="101">
        <f>'User Input'!D17</f>
        <v>112</v>
      </c>
      <c r="D9" s="101">
        <f>'User Input'!E17</f>
        <v>48</v>
      </c>
      <c r="E9" s="101">
        <f>'User Input'!F17</f>
        <v>48</v>
      </c>
      <c r="F9" s="101">
        <f>'User Input'!G17</f>
        <v>48</v>
      </c>
      <c r="G9" s="101">
        <f>'User Input'!H17</f>
        <v>43</v>
      </c>
      <c r="H9" s="101">
        <f>'User Input'!I17</f>
        <v>2</v>
      </c>
      <c r="I9" s="101">
        <f>'User Input'!J17</f>
        <v>11</v>
      </c>
      <c r="J9" s="101">
        <f>'User Input'!K17</f>
        <v>0</v>
      </c>
      <c r="K9" s="101">
        <f>'User Input'!L17</f>
        <v>0</v>
      </c>
      <c r="L9" s="101">
        <f>'User Input'!M17</f>
        <v>0</v>
      </c>
      <c r="M9" s="101">
        <f>'User Input'!N17</f>
        <v>0</v>
      </c>
      <c r="N9" s="101">
        <f>'User Input'!O17</f>
        <v>0</v>
      </c>
      <c r="P9" s="101" cm="1">
        <f t="array" ref="P9">INDEX(C9:N9,,$P$1)-C9</f>
        <v>-110</v>
      </c>
      <c r="Q9" s="101">
        <f t="shared" si="2"/>
        <v>-64</v>
      </c>
      <c r="R9" s="101">
        <f t="shared" si="0"/>
        <v>-64</v>
      </c>
      <c r="S9" s="101">
        <f t="shared" si="0"/>
        <v>-64</v>
      </c>
      <c r="T9" s="101">
        <f t="shared" si="0"/>
        <v>-69</v>
      </c>
      <c r="U9" s="101">
        <f t="shared" si="0"/>
        <v>-110</v>
      </c>
      <c r="V9" s="101">
        <f t="shared" si="0"/>
        <v>-101</v>
      </c>
      <c r="W9" s="101" t="str">
        <f t="shared" si="0"/>
        <v/>
      </c>
      <c r="X9" s="101" t="str">
        <f t="shared" si="0"/>
        <v/>
      </c>
      <c r="Y9" s="101" t="str">
        <f t="shared" si="0"/>
        <v/>
      </c>
      <c r="Z9" s="101" t="str">
        <f t="shared" si="0"/>
        <v/>
      </c>
      <c r="AA9" s="101" t="str">
        <f t="shared" si="0"/>
        <v/>
      </c>
      <c r="AB9" s="101" t="str">
        <f t="shared" si="0"/>
        <v/>
      </c>
      <c r="AC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</row>
    <row r="10" spans="1:42" x14ac:dyDescent="0.2">
      <c r="A10" t="s">
        <v>13</v>
      </c>
      <c r="B10" t="s">
        <v>15</v>
      </c>
      <c r="C10" s="101">
        <f>'User Input'!D18</f>
        <v>138</v>
      </c>
      <c r="D10" s="101">
        <f>'User Input'!E18</f>
        <v>193</v>
      </c>
      <c r="E10" s="101">
        <f>'User Input'!F18</f>
        <v>193</v>
      </c>
      <c r="F10" s="101">
        <f>'User Input'!G18</f>
        <v>193</v>
      </c>
      <c r="G10" s="101">
        <f>'User Input'!H18</f>
        <v>184</v>
      </c>
      <c r="H10" s="101">
        <f>'User Input'!I18</f>
        <v>156</v>
      </c>
      <c r="I10" s="101">
        <f>'User Input'!J18</f>
        <v>154</v>
      </c>
      <c r="J10" s="101">
        <f>'User Input'!K18</f>
        <v>0</v>
      </c>
      <c r="K10" s="101">
        <f>'User Input'!L18</f>
        <v>0</v>
      </c>
      <c r="L10" s="101">
        <f>'User Input'!M18</f>
        <v>0</v>
      </c>
      <c r="M10" s="101">
        <f>'User Input'!N18</f>
        <v>0</v>
      </c>
      <c r="N10" s="101">
        <f>'User Input'!O18</f>
        <v>0</v>
      </c>
      <c r="P10" s="101" cm="1">
        <f t="array" ref="P10">INDEX(C10:N10,,$P$1)-C10</f>
        <v>18</v>
      </c>
      <c r="Q10" s="101">
        <f t="shared" si="2"/>
        <v>55</v>
      </c>
      <c r="R10" s="101">
        <f t="shared" si="0"/>
        <v>55</v>
      </c>
      <c r="S10" s="101">
        <f t="shared" si="0"/>
        <v>55</v>
      </c>
      <c r="T10" s="101">
        <f t="shared" si="0"/>
        <v>46</v>
      </c>
      <c r="U10" s="101">
        <f t="shared" si="0"/>
        <v>18</v>
      </c>
      <c r="V10" s="101">
        <f t="shared" si="0"/>
        <v>16</v>
      </c>
      <c r="W10" s="101" t="str">
        <f t="shared" si="0"/>
        <v/>
      </c>
      <c r="X10" s="101" t="str">
        <f t="shared" si="0"/>
        <v/>
      </c>
      <c r="Y10" s="101" t="str">
        <f t="shared" si="0"/>
        <v/>
      </c>
      <c r="Z10" s="101" t="str">
        <f t="shared" si="0"/>
        <v/>
      </c>
      <c r="AA10" s="101" t="str">
        <f t="shared" si="0"/>
        <v/>
      </c>
      <c r="AB10" s="101" t="str">
        <f t="shared" si="0"/>
        <v/>
      </c>
      <c r="AC10" s="101"/>
      <c r="AD10" t="s">
        <v>70</v>
      </c>
      <c r="AE10" t="s">
        <v>4</v>
      </c>
      <c r="AF10" t="s">
        <v>5</v>
      </c>
      <c r="AG10" t="s">
        <v>6</v>
      </c>
      <c r="AH10" t="s">
        <v>7</v>
      </c>
      <c r="AI10" t="s">
        <v>8</v>
      </c>
      <c r="AJ10" t="s">
        <v>60</v>
      </c>
      <c r="AK10" t="s">
        <v>61</v>
      </c>
      <c r="AL10" t="s">
        <v>62</v>
      </c>
      <c r="AM10" t="s">
        <v>63</v>
      </c>
      <c r="AN10" t="s">
        <v>64</v>
      </c>
      <c r="AO10" t="s">
        <v>73</v>
      </c>
      <c r="AP10" t="s">
        <v>74</v>
      </c>
    </row>
    <row r="11" spans="1:42" x14ac:dyDescent="0.2">
      <c r="A11" t="s">
        <v>13</v>
      </c>
      <c r="B11" t="s">
        <v>16</v>
      </c>
      <c r="C11" s="101">
        <f>'User Input'!D19</f>
        <v>38</v>
      </c>
      <c r="D11" s="101">
        <f>'User Input'!E19</f>
        <v>8</v>
      </c>
      <c r="E11" s="101">
        <f>'User Input'!F19</f>
        <v>8</v>
      </c>
      <c r="F11" s="101">
        <f>'User Input'!G19</f>
        <v>8</v>
      </c>
      <c r="G11" s="101">
        <f>'User Input'!H19</f>
        <v>7</v>
      </c>
      <c r="H11" s="101">
        <f>'User Input'!I19</f>
        <v>1</v>
      </c>
      <c r="I11" s="101">
        <f>'User Input'!J19</f>
        <v>2</v>
      </c>
      <c r="J11" s="101">
        <f>'User Input'!K19</f>
        <v>0</v>
      </c>
      <c r="K11" s="101">
        <f>'User Input'!L19</f>
        <v>0</v>
      </c>
      <c r="L11" s="101">
        <f>'User Input'!M19</f>
        <v>0</v>
      </c>
      <c r="M11" s="101">
        <f>'User Input'!N19</f>
        <v>0</v>
      </c>
      <c r="N11" s="101">
        <f>'User Input'!O19</f>
        <v>0</v>
      </c>
      <c r="P11" s="101" cm="1">
        <f t="array" ref="P11">INDEX(C11:N11,,$P$1)-C11</f>
        <v>-37</v>
      </c>
      <c r="Q11" s="101">
        <f t="shared" si="2"/>
        <v>-30</v>
      </c>
      <c r="R11" s="101">
        <f t="shared" si="0"/>
        <v>-30</v>
      </c>
      <c r="S11" s="101">
        <f t="shared" si="0"/>
        <v>-30</v>
      </c>
      <c r="T11" s="101">
        <f t="shared" si="0"/>
        <v>-31</v>
      </c>
      <c r="U11" s="101">
        <f t="shared" si="0"/>
        <v>-37</v>
      </c>
      <c r="V11" s="101">
        <f t="shared" si="0"/>
        <v>-36</v>
      </c>
      <c r="W11" s="101" t="str">
        <f t="shared" si="0"/>
        <v/>
      </c>
      <c r="X11" s="101" t="str">
        <f t="shared" si="0"/>
        <v/>
      </c>
      <c r="Y11" s="101" t="str">
        <f t="shared" si="0"/>
        <v/>
      </c>
      <c r="Z11" s="101" t="str">
        <f t="shared" si="0"/>
        <v/>
      </c>
      <c r="AA11" s="101" t="str">
        <f t="shared" si="0"/>
        <v/>
      </c>
      <c r="AB11" s="101" t="str">
        <f t="shared" si="0"/>
        <v/>
      </c>
      <c r="AC11" s="101"/>
      <c r="AE11" s="102">
        <f>IF(AE3="","",SUM(AE3:AE8)/1000)</f>
        <v>1.042</v>
      </c>
      <c r="AF11" s="102">
        <f t="shared" ref="AF11:AP11" si="8">IF(AF3="","",SUM(AF3:AF8)/1000)</f>
        <v>1.0429999999999999</v>
      </c>
      <c r="AG11" s="102">
        <f t="shared" si="8"/>
        <v>1.044</v>
      </c>
      <c r="AH11" s="102">
        <f t="shared" si="8"/>
        <v>1.0649999999999999</v>
      </c>
      <c r="AI11" s="102">
        <f t="shared" si="8"/>
        <v>-0.82899999999999996</v>
      </c>
      <c r="AJ11" s="102">
        <f t="shared" si="8"/>
        <v>-0.192</v>
      </c>
      <c r="AK11" s="102" t="str">
        <f t="shared" si="8"/>
        <v/>
      </c>
      <c r="AL11" s="102" t="str">
        <f t="shared" si="8"/>
        <v/>
      </c>
      <c r="AM11" s="102" t="str">
        <f t="shared" si="8"/>
        <v/>
      </c>
      <c r="AN11" s="102" t="str">
        <f t="shared" si="8"/>
        <v/>
      </c>
      <c r="AO11" s="102" t="str">
        <f t="shared" si="8"/>
        <v/>
      </c>
      <c r="AP11" s="102" t="str">
        <f t="shared" si="8"/>
        <v/>
      </c>
    </row>
    <row r="12" spans="1:42" x14ac:dyDescent="0.2">
      <c r="A12" t="s">
        <v>13</v>
      </c>
      <c r="B12" t="s">
        <v>17</v>
      </c>
      <c r="C12" s="101">
        <f>'User Input'!D20</f>
        <v>125</v>
      </c>
      <c r="D12" s="101">
        <f>'User Input'!E20</f>
        <v>174</v>
      </c>
      <c r="E12" s="101">
        <f>'User Input'!F20</f>
        <v>174</v>
      </c>
      <c r="F12" s="101">
        <f>'User Input'!G20</f>
        <v>174</v>
      </c>
      <c r="G12" s="101">
        <f>'User Input'!H20</f>
        <v>179</v>
      </c>
      <c r="H12" s="101">
        <f>'User Input'!I20</f>
        <v>209</v>
      </c>
      <c r="I12" s="101">
        <f>'User Input'!J20</f>
        <v>218</v>
      </c>
      <c r="J12" s="101">
        <f>'User Input'!K20</f>
        <v>0</v>
      </c>
      <c r="K12" s="101">
        <f>'User Input'!L20</f>
        <v>0</v>
      </c>
      <c r="L12" s="101">
        <f>'User Input'!M20</f>
        <v>0</v>
      </c>
      <c r="M12" s="101">
        <f>'User Input'!N20</f>
        <v>0</v>
      </c>
      <c r="N12" s="101">
        <f>'User Input'!O20</f>
        <v>0</v>
      </c>
      <c r="P12" s="101" cm="1">
        <f t="array" ref="P12">INDEX(C12:N12,,$P$1)-C12</f>
        <v>84</v>
      </c>
      <c r="Q12" s="101">
        <f t="shared" si="2"/>
        <v>49</v>
      </c>
      <c r="R12" s="101">
        <f t="shared" si="0"/>
        <v>49</v>
      </c>
      <c r="S12" s="101">
        <f t="shared" si="0"/>
        <v>49</v>
      </c>
      <c r="T12" s="101">
        <f t="shared" si="0"/>
        <v>54</v>
      </c>
      <c r="U12" s="101">
        <f t="shared" si="0"/>
        <v>84</v>
      </c>
      <c r="V12" s="101">
        <f t="shared" si="0"/>
        <v>93</v>
      </c>
      <c r="W12" s="101" t="str">
        <f t="shared" si="0"/>
        <v/>
      </c>
      <c r="X12" s="101" t="str">
        <f t="shared" si="0"/>
        <v/>
      </c>
      <c r="Y12" s="101" t="str">
        <f t="shared" si="0"/>
        <v/>
      </c>
      <c r="Z12" s="101" t="str">
        <f t="shared" si="0"/>
        <v/>
      </c>
      <c r="AA12" s="101" t="str">
        <f t="shared" si="0"/>
        <v/>
      </c>
      <c r="AB12" s="101" t="str">
        <f t="shared" si="0"/>
        <v/>
      </c>
      <c r="AC12" s="101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</row>
    <row r="13" spans="1:42" x14ac:dyDescent="0.2">
      <c r="A13" t="s">
        <v>13</v>
      </c>
      <c r="B13" t="s">
        <v>18</v>
      </c>
      <c r="C13" s="101">
        <f>'User Input'!D21</f>
        <v>0</v>
      </c>
      <c r="D13" s="101">
        <f>'User Input'!E21</f>
        <v>0</v>
      </c>
      <c r="E13" s="101">
        <f>'User Input'!F21</f>
        <v>0</v>
      </c>
      <c r="F13" s="101">
        <f>'User Input'!G21</f>
        <v>0</v>
      </c>
      <c r="G13" s="101">
        <f>'User Input'!H21</f>
        <v>0</v>
      </c>
      <c r="H13" s="101">
        <f>'User Input'!I21</f>
        <v>0</v>
      </c>
      <c r="I13" s="101">
        <f>'User Input'!J21</f>
        <v>0</v>
      </c>
      <c r="J13" s="101">
        <f>'User Input'!K21</f>
        <v>0</v>
      </c>
      <c r="K13" s="101">
        <f>'User Input'!L21</f>
        <v>0</v>
      </c>
      <c r="L13" s="101">
        <f>'User Input'!M21</f>
        <v>0</v>
      </c>
      <c r="M13" s="101">
        <f>'User Input'!N21</f>
        <v>0</v>
      </c>
      <c r="N13" s="101">
        <f>'User Input'!O21</f>
        <v>0</v>
      </c>
      <c r="P13" s="101" cm="1">
        <f t="array" ref="P13">INDEX(C13:N13,,$P$1)-C13</f>
        <v>0</v>
      </c>
      <c r="Q13" s="101" t="str">
        <f t="shared" si="2"/>
        <v/>
      </c>
      <c r="R13" s="101" t="str">
        <f t="shared" si="0"/>
        <v/>
      </c>
      <c r="S13" s="101" t="str">
        <f t="shared" si="0"/>
        <v/>
      </c>
      <c r="T13" s="101" t="str">
        <f t="shared" si="0"/>
        <v/>
      </c>
      <c r="U13" s="101" t="str">
        <f t="shared" si="0"/>
        <v/>
      </c>
      <c r="V13" s="101" t="str">
        <f t="shared" si="0"/>
        <v/>
      </c>
      <c r="W13" s="101" t="str">
        <f t="shared" si="0"/>
        <v/>
      </c>
      <c r="X13" s="101" t="str">
        <f t="shared" si="0"/>
        <v/>
      </c>
      <c r="Y13" s="101" t="str">
        <f t="shared" si="0"/>
        <v/>
      </c>
      <c r="Z13" s="101" t="str">
        <f t="shared" si="0"/>
        <v/>
      </c>
      <c r="AA13" s="101" t="str">
        <f t="shared" si="0"/>
        <v/>
      </c>
      <c r="AB13" s="101" t="str">
        <f t="shared" si="0"/>
        <v/>
      </c>
      <c r="AC13" s="101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</row>
    <row r="14" spans="1:42" x14ac:dyDescent="0.2">
      <c r="A14" t="s">
        <v>13</v>
      </c>
      <c r="B14" t="s">
        <v>21</v>
      </c>
      <c r="C14" s="101">
        <f>'User Input'!D22</f>
        <v>969</v>
      </c>
      <c r="D14" s="101">
        <f>'User Input'!E22</f>
        <v>1075</v>
      </c>
      <c r="E14" s="101">
        <f>'User Input'!F22</f>
        <v>1075</v>
      </c>
      <c r="F14" s="101">
        <f>'User Input'!G22</f>
        <v>1075</v>
      </c>
      <c r="G14" s="101">
        <f>'User Input'!H22</f>
        <v>1042</v>
      </c>
      <c r="H14" s="101">
        <f>'User Input'!I22</f>
        <v>731</v>
      </c>
      <c r="I14" s="101">
        <f>'User Input'!J22</f>
        <v>713</v>
      </c>
      <c r="J14" s="101">
        <f>'User Input'!K22</f>
        <v>0</v>
      </c>
      <c r="K14" s="101">
        <f>'User Input'!L22</f>
        <v>0</v>
      </c>
      <c r="L14" s="101">
        <f>'User Input'!M22</f>
        <v>0</v>
      </c>
      <c r="M14" s="101">
        <f>'User Input'!N22</f>
        <v>0</v>
      </c>
      <c r="N14" s="101">
        <f>'User Input'!O22</f>
        <v>0</v>
      </c>
      <c r="P14" s="101" cm="1">
        <f t="array" ref="P14">INDEX(C14:N14,,$P$1)-C14</f>
        <v>-238</v>
      </c>
      <c r="Q14" s="101">
        <f t="shared" si="2"/>
        <v>106</v>
      </c>
      <c r="R14" s="101">
        <f t="shared" si="0"/>
        <v>106</v>
      </c>
      <c r="S14" s="101">
        <f t="shared" si="0"/>
        <v>106</v>
      </c>
      <c r="T14" s="101">
        <f t="shared" si="0"/>
        <v>73</v>
      </c>
      <c r="U14" s="101">
        <f t="shared" si="0"/>
        <v>-238</v>
      </c>
      <c r="V14" s="101">
        <f t="shared" si="0"/>
        <v>-256</v>
      </c>
      <c r="W14" s="101" t="str">
        <f t="shared" si="0"/>
        <v/>
      </c>
      <c r="X14" s="101" t="str">
        <f t="shared" si="0"/>
        <v/>
      </c>
      <c r="Y14" s="101" t="str">
        <f t="shared" si="0"/>
        <v/>
      </c>
      <c r="Z14" s="101" t="str">
        <f t="shared" si="0"/>
        <v/>
      </c>
      <c r="AA14" s="101" t="str">
        <f t="shared" si="0"/>
        <v/>
      </c>
      <c r="AB14" s="101" t="str">
        <f t="shared" si="0"/>
        <v/>
      </c>
      <c r="AC14" s="101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</row>
    <row r="15" spans="1:42" x14ac:dyDescent="0.2">
      <c r="A15" t="s">
        <v>19</v>
      </c>
      <c r="B15" t="s">
        <v>20</v>
      </c>
      <c r="C15" s="101">
        <f>'User Input'!D25</f>
        <v>2206</v>
      </c>
      <c r="D15" s="101">
        <f>'User Input'!E25</f>
        <v>3157</v>
      </c>
      <c r="E15" s="101">
        <f>'User Input'!F25</f>
        <v>3157</v>
      </c>
      <c r="F15" s="101">
        <f>'User Input'!G25</f>
        <v>3157</v>
      </c>
      <c r="G15" s="101">
        <f>'User Input'!H25</f>
        <v>3225</v>
      </c>
      <c r="H15" s="101">
        <f>'User Input'!I25</f>
        <v>3381</v>
      </c>
      <c r="I15" s="101">
        <f>'User Input'!J25</f>
        <v>3416</v>
      </c>
      <c r="J15" s="101">
        <f>'User Input'!K25</f>
        <v>0</v>
      </c>
      <c r="K15" s="101">
        <f>'User Input'!L25</f>
        <v>0</v>
      </c>
      <c r="L15" s="101">
        <f>'User Input'!M25</f>
        <v>0</v>
      </c>
      <c r="M15" s="101">
        <f>'User Input'!N25</f>
        <v>0</v>
      </c>
      <c r="N15" s="101">
        <f>'User Input'!O25</f>
        <v>0</v>
      </c>
      <c r="P15" s="101" cm="1">
        <f t="array" ref="P15">INDEX(C15:N15,,$P$1)-C15</f>
        <v>1175</v>
      </c>
      <c r="Q15" s="101">
        <f t="shared" si="2"/>
        <v>951</v>
      </c>
      <c r="R15" s="101">
        <f t="shared" si="0"/>
        <v>951</v>
      </c>
      <c r="S15" s="101">
        <f t="shared" si="0"/>
        <v>951</v>
      </c>
      <c r="T15" s="101">
        <f t="shared" si="0"/>
        <v>1019</v>
      </c>
      <c r="U15" s="101">
        <f t="shared" si="0"/>
        <v>1175</v>
      </c>
      <c r="V15" s="101">
        <f t="shared" si="0"/>
        <v>1210</v>
      </c>
      <c r="W15" s="101" t="str">
        <f t="shared" si="0"/>
        <v/>
      </c>
      <c r="X15" s="101" t="str">
        <f t="shared" si="0"/>
        <v/>
      </c>
      <c r="Y15" s="101" t="str">
        <f t="shared" si="0"/>
        <v/>
      </c>
      <c r="Z15" s="101" t="str">
        <f t="shared" si="0"/>
        <v/>
      </c>
      <c r="AA15" s="101" t="str">
        <f t="shared" si="0"/>
        <v/>
      </c>
      <c r="AB15" s="101" t="str">
        <f t="shared" si="0"/>
        <v/>
      </c>
      <c r="AC15" s="101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</row>
    <row r="16" spans="1:42" x14ac:dyDescent="0.2">
      <c r="A16" t="s">
        <v>19</v>
      </c>
      <c r="B16" t="s">
        <v>21</v>
      </c>
      <c r="C16" s="101">
        <f>'User Input'!D26</f>
        <v>969</v>
      </c>
      <c r="D16" s="101">
        <f>'User Input'!E26</f>
        <v>1075</v>
      </c>
      <c r="E16" s="101">
        <f>'User Input'!F26</f>
        <v>1075</v>
      </c>
      <c r="F16" s="101">
        <f>'User Input'!G26</f>
        <v>1075</v>
      </c>
      <c r="G16" s="101">
        <f>'User Input'!H26</f>
        <v>1042</v>
      </c>
      <c r="H16" s="101">
        <f>'User Input'!I26</f>
        <v>731</v>
      </c>
      <c r="I16" s="101">
        <f>'User Input'!J26</f>
        <v>713</v>
      </c>
      <c r="J16" s="101">
        <f>'User Input'!K26</f>
        <v>0</v>
      </c>
      <c r="K16" s="101">
        <f>'User Input'!L26</f>
        <v>0</v>
      </c>
      <c r="L16" s="101">
        <f>'User Input'!M26</f>
        <v>0</v>
      </c>
      <c r="M16" s="101">
        <f>'User Input'!N26</f>
        <v>0</v>
      </c>
      <c r="N16" s="101">
        <f>'User Input'!O26</f>
        <v>0</v>
      </c>
      <c r="P16" s="101" cm="1">
        <f t="array" ref="P16">INDEX(C16:N16,,$P$1)-C16</f>
        <v>-238</v>
      </c>
      <c r="Q16" s="101">
        <f t="shared" si="2"/>
        <v>106</v>
      </c>
      <c r="R16" s="101">
        <f t="shared" si="0"/>
        <v>106</v>
      </c>
      <c r="S16" s="101">
        <f t="shared" si="0"/>
        <v>106</v>
      </c>
      <c r="T16" s="101">
        <f t="shared" si="0"/>
        <v>73</v>
      </c>
      <c r="U16" s="101">
        <f t="shared" si="0"/>
        <v>-238</v>
      </c>
      <c r="V16" s="101">
        <f t="shared" si="0"/>
        <v>-256</v>
      </c>
      <c r="W16" s="101" t="str">
        <f t="shared" si="0"/>
        <v/>
      </c>
      <c r="X16" s="101" t="str">
        <f t="shared" si="0"/>
        <v/>
      </c>
      <c r="Y16" s="101" t="str">
        <f t="shared" si="0"/>
        <v/>
      </c>
      <c r="Z16" s="101" t="str">
        <f t="shared" si="0"/>
        <v/>
      </c>
      <c r="AA16" s="101" t="str">
        <f t="shared" si="0"/>
        <v/>
      </c>
      <c r="AB16" s="101" t="str">
        <f t="shared" si="0"/>
        <v/>
      </c>
      <c r="AC16" s="101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</row>
    <row r="17" spans="1:29" x14ac:dyDescent="0.2">
      <c r="A17" t="s">
        <v>19</v>
      </c>
      <c r="B17" t="s">
        <v>22</v>
      </c>
      <c r="C17" s="101">
        <f>'User Input'!D27</f>
        <v>1342</v>
      </c>
      <c r="D17" s="101">
        <f>'User Input'!E27</f>
        <v>1390</v>
      </c>
      <c r="E17" s="101">
        <f>'User Input'!F27</f>
        <v>1391</v>
      </c>
      <c r="F17" s="101">
        <f>'User Input'!G27</f>
        <v>1392</v>
      </c>
      <c r="G17" s="101">
        <f>'User Input'!H27</f>
        <v>1433</v>
      </c>
      <c r="H17" s="101">
        <f>'User Input'!I27</f>
        <v>1435</v>
      </c>
      <c r="I17" s="101">
        <f>'User Input'!J27</f>
        <v>1446</v>
      </c>
      <c r="J17" s="101">
        <f>'User Input'!K27</f>
        <v>0</v>
      </c>
      <c r="K17" s="101">
        <f>'User Input'!L27</f>
        <v>0</v>
      </c>
      <c r="L17" s="101">
        <f>'User Input'!M27</f>
        <v>0</v>
      </c>
      <c r="M17" s="101">
        <f>'User Input'!N27</f>
        <v>0</v>
      </c>
      <c r="N17" s="101">
        <f>'User Input'!O27</f>
        <v>0</v>
      </c>
      <c r="P17" s="101" cm="1">
        <f t="array" ref="P17">INDEX(C17:N17,,$P$1)-C17</f>
        <v>93</v>
      </c>
      <c r="Q17" s="101">
        <f t="shared" si="2"/>
        <v>48</v>
      </c>
      <c r="R17" s="101">
        <f t="shared" si="0"/>
        <v>49</v>
      </c>
      <c r="S17" s="101">
        <f t="shared" si="0"/>
        <v>50</v>
      </c>
      <c r="T17" s="101">
        <f t="shared" si="0"/>
        <v>91</v>
      </c>
      <c r="U17" s="101">
        <f t="shared" si="0"/>
        <v>93</v>
      </c>
      <c r="V17" s="101">
        <f t="shared" si="0"/>
        <v>104</v>
      </c>
      <c r="W17" s="101" t="str">
        <f t="shared" si="0"/>
        <v/>
      </c>
      <c r="X17" s="101" t="str">
        <f t="shared" si="0"/>
        <v/>
      </c>
      <c r="Y17" s="101" t="str">
        <f t="shared" si="0"/>
        <v/>
      </c>
      <c r="Z17" s="101" t="str">
        <f t="shared" si="0"/>
        <v/>
      </c>
      <c r="AA17" s="101" t="str">
        <f t="shared" si="0"/>
        <v/>
      </c>
      <c r="AB17" s="101" t="str">
        <f t="shared" si="0"/>
        <v/>
      </c>
      <c r="AC17" s="101"/>
    </row>
    <row r="18" spans="1:29" x14ac:dyDescent="0.2">
      <c r="A18" t="s">
        <v>23</v>
      </c>
      <c r="B18" t="s">
        <v>25</v>
      </c>
      <c r="C18" s="101">
        <f>'User Input'!D30</f>
        <v>-130</v>
      </c>
      <c r="D18" s="101">
        <f>'User Input'!E30</f>
        <v>-63</v>
      </c>
      <c r="E18" s="101">
        <f>'User Input'!F30</f>
        <v>-63</v>
      </c>
      <c r="F18" s="101">
        <f>'User Input'!G30</f>
        <v>-63</v>
      </c>
      <c r="G18" s="101">
        <f>'User Input'!H30</f>
        <v>-197</v>
      </c>
      <c r="H18" s="101">
        <f>'User Input'!I30</f>
        <v>-18</v>
      </c>
      <c r="I18" s="101">
        <f>'User Input'!J30</f>
        <v>-285</v>
      </c>
      <c r="J18" s="101">
        <f>'User Input'!K30</f>
        <v>0</v>
      </c>
      <c r="K18" s="101">
        <f>'User Input'!L30</f>
        <v>0</v>
      </c>
      <c r="L18" s="101">
        <f>'User Input'!M30</f>
        <v>0</v>
      </c>
      <c r="M18" s="101">
        <f>'User Input'!N30</f>
        <v>0</v>
      </c>
      <c r="N18" s="101">
        <f>'User Input'!O30</f>
        <v>0</v>
      </c>
      <c r="P18" s="101" cm="1">
        <f t="array" ref="P18">INDEX(C18:N18,,$P$1)-C18</f>
        <v>112</v>
      </c>
      <c r="Q18" s="101">
        <f t="shared" si="2"/>
        <v>67</v>
      </c>
      <c r="R18" s="101">
        <f t="shared" si="0"/>
        <v>67</v>
      </c>
      <c r="S18" s="101">
        <f t="shared" si="0"/>
        <v>67</v>
      </c>
      <c r="T18" s="101">
        <f t="shared" si="0"/>
        <v>-67</v>
      </c>
      <c r="U18" s="101">
        <f t="shared" si="0"/>
        <v>112</v>
      </c>
      <c r="V18" s="101">
        <f t="shared" si="0"/>
        <v>-155</v>
      </c>
      <c r="W18" s="101" t="str">
        <f t="shared" si="0"/>
        <v/>
      </c>
      <c r="X18" s="101" t="str">
        <f t="shared" si="0"/>
        <v/>
      </c>
      <c r="Y18" s="101" t="str">
        <f t="shared" si="0"/>
        <v/>
      </c>
      <c r="Z18" s="101" t="str">
        <f t="shared" si="0"/>
        <v/>
      </c>
      <c r="AA18" s="101" t="str">
        <f t="shared" si="0"/>
        <v/>
      </c>
      <c r="AB18" s="101" t="str">
        <f t="shared" si="0"/>
        <v/>
      </c>
      <c r="AC18" s="101"/>
    </row>
    <row r="19" spans="1:29" x14ac:dyDescent="0.2">
      <c r="A19" t="s">
        <v>23</v>
      </c>
      <c r="B19" t="s">
        <v>26</v>
      </c>
      <c r="C19" s="101">
        <f>'User Input'!D31</f>
        <v>-2202</v>
      </c>
      <c r="D19" s="101">
        <f>'User Input'!E31</f>
        <v>-951</v>
      </c>
      <c r="E19" s="101">
        <f>'User Input'!F31</f>
        <v>-951</v>
      </c>
      <c r="F19" s="101">
        <f>'User Input'!G31</f>
        <v>-951</v>
      </c>
      <c r="G19" s="101">
        <f>'User Input'!H31</f>
        <v>-68</v>
      </c>
      <c r="H19" s="101">
        <f>'User Input'!I31</f>
        <v>-156</v>
      </c>
      <c r="I19" s="101">
        <f>'User Input'!J31</f>
        <v>-36</v>
      </c>
      <c r="J19" s="101">
        <f>'User Input'!K31</f>
        <v>0</v>
      </c>
      <c r="K19" s="101">
        <f>'User Input'!L31</f>
        <v>0</v>
      </c>
      <c r="L19" s="101">
        <f>'User Input'!M31</f>
        <v>0</v>
      </c>
      <c r="M19" s="101">
        <f>'User Input'!N31</f>
        <v>0</v>
      </c>
      <c r="N19" s="101">
        <f>'User Input'!O31</f>
        <v>0</v>
      </c>
      <c r="P19" s="101" cm="1">
        <f t="array" ref="P19">INDEX(C19:N19,,$P$1)-C19</f>
        <v>2046</v>
      </c>
      <c r="Q19" s="101">
        <f t="shared" si="2"/>
        <v>1251</v>
      </c>
      <c r="R19" s="101">
        <f t="shared" ref="R19:R22" si="9">IF(E19=0,"",E19-$C19)</f>
        <v>1251</v>
      </c>
      <c r="S19" s="101">
        <f t="shared" ref="S19:S22" si="10">IF(F19=0,"",F19-$C19)</f>
        <v>1251</v>
      </c>
      <c r="T19" s="101">
        <f t="shared" ref="T19:T22" si="11">IF(G19=0,"",G19-$C19)</f>
        <v>2134</v>
      </c>
      <c r="U19" s="101">
        <f t="shared" ref="U19:U22" si="12">IF(H19=0,"",H19-$C19)</f>
        <v>2046</v>
      </c>
      <c r="V19" s="101">
        <f t="shared" ref="V19:V22" si="13">IF(I19=0,"",I19-$C19)</f>
        <v>2166</v>
      </c>
      <c r="W19" s="101" t="str">
        <f t="shared" ref="W19:W22" si="14">IF(J19=0,"",J19-$C19)</f>
        <v/>
      </c>
      <c r="X19" s="101" t="str">
        <f t="shared" ref="X19:X22" si="15">IF(K19=0,"",K19-$C19)</f>
        <v/>
      </c>
      <c r="Y19" s="101" t="str">
        <f t="shared" ref="Y19:Y22" si="16">IF(L19=0,"",L19-$C19)</f>
        <v/>
      </c>
      <c r="Z19" s="101" t="str">
        <f t="shared" ref="Z19:Z22" si="17">IF(M19=0,"",M19-$C19)</f>
        <v/>
      </c>
      <c r="AA19" s="101" t="str">
        <f t="shared" ref="AA19:AA22" si="18">IF(N19=0,"",N19-$C19)</f>
        <v/>
      </c>
      <c r="AB19" s="101" t="str">
        <f t="shared" ref="AB19:AB22" si="19">IF(O19=0,"",O19-$C19)</f>
        <v/>
      </c>
      <c r="AC19" s="101"/>
    </row>
    <row r="20" spans="1:29" x14ac:dyDescent="0.2">
      <c r="A20" t="s">
        <v>23</v>
      </c>
      <c r="B20" t="s">
        <v>24</v>
      </c>
      <c r="C20" s="101">
        <f>'User Input'!D32</f>
        <v>243</v>
      </c>
      <c r="D20" s="101">
        <f>'User Input'!E32</f>
        <v>636</v>
      </c>
      <c r="E20" s="101">
        <f>'User Input'!F32</f>
        <v>636</v>
      </c>
      <c r="F20" s="101">
        <f>'User Input'!G32</f>
        <v>636</v>
      </c>
      <c r="G20" s="101">
        <f>'User Input'!H32</f>
        <v>-100</v>
      </c>
      <c r="H20" s="101">
        <f>'User Input'!I32</f>
        <v>-288</v>
      </c>
      <c r="I20" s="101">
        <f>'User Input'!J32</f>
        <v>-54</v>
      </c>
      <c r="J20" s="101">
        <f>'User Input'!K32</f>
        <v>0</v>
      </c>
      <c r="K20" s="101">
        <f>'User Input'!L32</f>
        <v>0</v>
      </c>
      <c r="L20" s="101">
        <f>'User Input'!M32</f>
        <v>0</v>
      </c>
      <c r="M20" s="101">
        <f>'User Input'!N32</f>
        <v>0</v>
      </c>
      <c r="N20" s="101">
        <f>'User Input'!O32</f>
        <v>0</v>
      </c>
      <c r="P20" s="101" cm="1">
        <f t="array" ref="P20">INDEX(C20:N20,,$P$1)-C20</f>
        <v>-531</v>
      </c>
      <c r="Q20" s="101">
        <f t="shared" si="2"/>
        <v>393</v>
      </c>
      <c r="R20" s="101">
        <f t="shared" si="9"/>
        <v>393</v>
      </c>
      <c r="S20" s="101">
        <f t="shared" si="10"/>
        <v>393</v>
      </c>
      <c r="T20" s="101">
        <f t="shared" si="11"/>
        <v>-343</v>
      </c>
      <c r="U20" s="101">
        <f t="shared" si="12"/>
        <v>-531</v>
      </c>
      <c r="V20" s="101">
        <f t="shared" si="13"/>
        <v>-297</v>
      </c>
      <c r="W20" s="101" t="str">
        <f t="shared" si="14"/>
        <v/>
      </c>
      <c r="X20" s="101" t="str">
        <f t="shared" si="15"/>
        <v/>
      </c>
      <c r="Y20" s="101" t="str">
        <f t="shared" si="16"/>
        <v/>
      </c>
      <c r="Z20" s="101" t="str">
        <f t="shared" si="17"/>
        <v/>
      </c>
      <c r="AA20" s="101" t="str">
        <f t="shared" si="18"/>
        <v/>
      </c>
      <c r="AB20" s="101" t="str">
        <f t="shared" si="19"/>
        <v/>
      </c>
      <c r="AC20" s="101"/>
    </row>
    <row r="21" spans="1:29" x14ac:dyDescent="0.2">
      <c r="A21" t="s">
        <v>30</v>
      </c>
      <c r="B21" t="s">
        <v>28</v>
      </c>
      <c r="C21" s="101">
        <f>'User Input'!D8</f>
        <v>3132</v>
      </c>
      <c r="D21" s="101">
        <f>'User Input'!E8</f>
        <v>2892</v>
      </c>
      <c r="E21" s="101">
        <f>'User Input'!F8</f>
        <v>2892</v>
      </c>
      <c r="F21" s="101">
        <f>'User Input'!G8</f>
        <v>2892</v>
      </c>
      <c r="G21" s="101">
        <f>'User Input'!H8</f>
        <v>2794</v>
      </c>
      <c r="H21" s="101">
        <f>'User Input'!I8</f>
        <v>2549</v>
      </c>
      <c r="I21" s="101">
        <f>'User Input'!J8</f>
        <v>2594</v>
      </c>
      <c r="J21" s="101">
        <f>'User Input'!K8</f>
        <v>0</v>
      </c>
      <c r="K21" s="101">
        <f>'User Input'!L8</f>
        <v>0</v>
      </c>
      <c r="L21" s="101">
        <f>'User Input'!M8</f>
        <v>0</v>
      </c>
      <c r="M21" s="101">
        <f>'User Input'!N8</f>
        <v>0</v>
      </c>
      <c r="N21" s="101">
        <f>'User Input'!O8</f>
        <v>0</v>
      </c>
      <c r="P21" s="101">
        <f>P4</f>
        <v>-583</v>
      </c>
      <c r="Q21" s="101">
        <f t="shared" ref="Q21" si="20">Q4</f>
        <v>-240</v>
      </c>
      <c r="R21" s="101">
        <f t="shared" ref="R21:AB21" si="21">R4</f>
        <v>-240</v>
      </c>
      <c r="S21" s="101">
        <f t="shared" si="21"/>
        <v>-240</v>
      </c>
      <c r="T21" s="101">
        <f t="shared" si="21"/>
        <v>-338</v>
      </c>
      <c r="U21" s="101">
        <f t="shared" si="21"/>
        <v>-583</v>
      </c>
      <c r="V21" s="101">
        <f t="shared" si="21"/>
        <v>-538</v>
      </c>
      <c r="W21" s="101" t="str">
        <f t="shared" si="21"/>
        <v/>
      </c>
      <c r="X21" s="101" t="str">
        <f t="shared" si="21"/>
        <v/>
      </c>
      <c r="Y21" s="101" t="str">
        <f t="shared" si="21"/>
        <v/>
      </c>
      <c r="Z21" s="101" t="str">
        <f t="shared" si="21"/>
        <v/>
      </c>
      <c r="AA21" s="101" t="str">
        <f t="shared" si="21"/>
        <v/>
      </c>
      <c r="AB21" s="101" t="str">
        <f t="shared" si="21"/>
        <v/>
      </c>
      <c r="AC21" s="101"/>
    </row>
    <row r="22" spans="1:29" x14ac:dyDescent="0.2">
      <c r="A22" t="s">
        <v>30</v>
      </c>
      <c r="B22" t="s">
        <v>29</v>
      </c>
      <c r="C22" s="101">
        <f>'User Input'!D9</f>
        <v>2844</v>
      </c>
      <c r="D22" s="101">
        <f>'User Input'!E9</f>
        <v>2643</v>
      </c>
      <c r="E22" s="101">
        <f>'User Input'!F9</f>
        <v>2643</v>
      </c>
      <c r="F22" s="101">
        <f>'User Input'!G9</f>
        <v>2643</v>
      </c>
      <c r="G22" s="101">
        <f>'User Input'!H9</f>
        <v>2560</v>
      </c>
      <c r="H22" s="101">
        <f>'User Input'!I9</f>
        <v>2390</v>
      </c>
      <c r="I22" s="101">
        <f>'User Input'!J9</f>
        <v>2428</v>
      </c>
      <c r="J22" s="101">
        <f>'User Input'!K9</f>
        <v>0</v>
      </c>
      <c r="K22" s="101">
        <f>'User Input'!L9</f>
        <v>0</v>
      </c>
      <c r="L22" s="101">
        <f>'User Input'!M9</f>
        <v>0</v>
      </c>
      <c r="M22" s="101">
        <f>'User Input'!N9</f>
        <v>0</v>
      </c>
      <c r="N22" s="101">
        <f>'User Input'!O9</f>
        <v>0</v>
      </c>
      <c r="P22" s="101">
        <f>P5</f>
        <v>-454</v>
      </c>
      <c r="Q22" s="101">
        <f t="shared" ref="Q22" si="22">Q5</f>
        <v>-201</v>
      </c>
      <c r="R22" s="101">
        <f t="shared" ref="R22:AB22" si="23">R5</f>
        <v>-201</v>
      </c>
      <c r="S22" s="101">
        <f t="shared" si="23"/>
        <v>-201</v>
      </c>
      <c r="T22" s="101">
        <f t="shared" si="23"/>
        <v>-284</v>
      </c>
      <c r="U22" s="101">
        <f t="shared" si="23"/>
        <v>-454</v>
      </c>
      <c r="V22" s="101">
        <f t="shared" si="23"/>
        <v>-416</v>
      </c>
      <c r="W22" s="101" t="str">
        <f t="shared" si="23"/>
        <v/>
      </c>
      <c r="X22" s="101" t="str">
        <f t="shared" si="23"/>
        <v/>
      </c>
      <c r="Y22" s="101" t="str">
        <f t="shared" si="23"/>
        <v/>
      </c>
      <c r="Z22" s="101" t="str">
        <f t="shared" si="23"/>
        <v/>
      </c>
      <c r="AA22" s="101" t="str">
        <f t="shared" si="23"/>
        <v/>
      </c>
      <c r="AB22" s="101" t="str">
        <f t="shared" si="23"/>
        <v/>
      </c>
      <c r="AC22" s="101"/>
    </row>
    <row r="24" spans="1:29" x14ac:dyDescent="0.2"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</row>
    <row r="25" spans="1:29" x14ac:dyDescent="0.2"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</row>
    <row r="29" spans="1:29" x14ac:dyDescent="0.2">
      <c r="C29" s="101"/>
    </row>
    <row r="30" spans="1:29" x14ac:dyDescent="0.2">
      <c r="C30" s="101"/>
    </row>
    <row r="31" spans="1:29" x14ac:dyDescent="0.2">
      <c r="C31" s="101"/>
    </row>
    <row r="32" spans="1:29" x14ac:dyDescent="0.2">
      <c r="C32" s="101"/>
    </row>
  </sheetData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D0D4-3499-224A-A3C6-352F8877BCD8}">
  <sheetPr codeName="Sheet4"/>
  <dimension ref="B3:O125"/>
  <sheetViews>
    <sheetView showGridLines="0" showRowColHeaders="0" topLeftCell="A19" zoomScale="177" zoomScaleNormal="177" workbookViewId="0">
      <selection activeCell="C14" sqref="C14"/>
    </sheetView>
  </sheetViews>
  <sheetFormatPr baseColWidth="10" defaultColWidth="11" defaultRowHeight="16" x14ac:dyDescent="0.2"/>
  <cols>
    <col min="1" max="2" width="4.6640625" style="33" customWidth="1"/>
    <col min="3" max="3" width="51" style="33" bestFit="1" customWidth="1"/>
    <col min="4" max="4" width="16.33203125" style="67" bestFit="1" customWidth="1"/>
    <col min="5" max="5" width="15.6640625" style="68" customWidth="1"/>
    <col min="6" max="8" width="4.6640625" style="33" customWidth="1"/>
    <col min="9" max="14" width="11" style="33"/>
    <col min="15" max="15" width="4.6640625" style="33" customWidth="1"/>
    <col min="16" max="16384" width="11" style="33"/>
  </cols>
  <sheetData>
    <row r="3" spans="2:15" ht="17" thickBot="1" x14ac:dyDescent="0.25"/>
    <row r="4" spans="2:15" ht="20" customHeight="1" thickBot="1" x14ac:dyDescent="0.25">
      <c r="B4" s="8"/>
      <c r="C4" s="1"/>
      <c r="D4" s="69"/>
      <c r="E4" s="70"/>
      <c r="F4" s="1"/>
    </row>
    <row r="5" spans="2:15" ht="30" customHeight="1" x14ac:dyDescent="0.2">
      <c r="B5" s="1"/>
      <c r="C5" s="113" t="s">
        <v>67</v>
      </c>
      <c r="D5" s="113"/>
      <c r="E5" s="113"/>
      <c r="F5" s="1"/>
    </row>
    <row r="6" spans="2:15" ht="37" x14ac:dyDescent="0.2">
      <c r="B6" s="1"/>
      <c r="C6" s="116">
        <f>SUM(D20,D42,D55,D65,D75,D29)/1000</f>
        <v>-0.35799999999999998</v>
      </c>
      <c r="D6" s="116"/>
      <c r="E6" s="116"/>
      <c r="F6" s="1"/>
    </row>
    <row r="7" spans="2:15" ht="25" customHeight="1" x14ac:dyDescent="0.2">
      <c r="B7" s="1"/>
      <c r="C7" s="1"/>
      <c r="D7" s="69"/>
      <c r="E7" s="70"/>
      <c r="F7" s="1"/>
    </row>
    <row r="8" spans="2:15" ht="25" customHeight="1" x14ac:dyDescent="0.2">
      <c r="B8" s="1"/>
      <c r="C8" s="1"/>
      <c r="D8" s="69"/>
      <c r="E8" s="70"/>
      <c r="F8" s="1"/>
    </row>
    <row r="9" spans="2:15" ht="25" customHeight="1" x14ac:dyDescent="0.2">
      <c r="B9" s="1"/>
      <c r="C9" s="1"/>
      <c r="D9" s="69"/>
      <c r="E9" s="70"/>
      <c r="F9" s="1"/>
    </row>
    <row r="10" spans="2:15" ht="25" customHeight="1" x14ac:dyDescent="0.2">
      <c r="B10" s="1"/>
      <c r="C10" s="1"/>
      <c r="D10" s="69"/>
      <c r="E10" s="70"/>
      <c r="F10" s="1"/>
    </row>
    <row r="11" spans="2:15" ht="25" customHeight="1" x14ac:dyDescent="0.2">
      <c r="B11" s="1"/>
      <c r="C11" s="1"/>
      <c r="D11" s="69"/>
      <c r="E11" s="70"/>
      <c r="F11" s="1"/>
    </row>
    <row r="12" spans="2:15" ht="25" customHeight="1" x14ac:dyDescent="0.2">
      <c r="B12" s="1"/>
      <c r="C12" s="1"/>
      <c r="D12" s="69"/>
      <c r="E12" s="70"/>
      <c r="F12" s="1"/>
    </row>
    <row r="13" spans="2:15" ht="25" customHeight="1" thickBot="1" x14ac:dyDescent="0.25">
      <c r="B13" s="1"/>
      <c r="C13" s="1"/>
      <c r="D13" s="69"/>
      <c r="E13" s="70"/>
      <c r="F13" s="1"/>
    </row>
    <row r="14" spans="2:15" ht="30" customHeight="1" thickTop="1" thickBot="1" x14ac:dyDescent="0.3">
      <c r="B14" s="1"/>
      <c r="C14" s="37" t="s">
        <v>9</v>
      </c>
      <c r="D14" s="37"/>
      <c r="E14" s="37"/>
      <c r="F14" s="1"/>
      <c r="H14" s="8"/>
      <c r="I14" s="1"/>
      <c r="J14" s="1"/>
      <c r="K14" s="1"/>
      <c r="L14" s="1"/>
      <c r="M14" s="1"/>
      <c r="N14" s="1"/>
      <c r="O14" s="1"/>
    </row>
    <row r="15" spans="2:15" ht="30" customHeight="1" thickTop="1" x14ac:dyDescent="0.2">
      <c r="B15" s="1"/>
      <c r="C15" s="71" t="s">
        <v>27</v>
      </c>
      <c r="D15" s="72" cm="1">
        <f t="array" ref="D15">INDEX('User Input'!$D7:$O7,,COUNT('User Input'!$D7:$O7))-'User Input'!$D7</f>
        <v>-1190</v>
      </c>
      <c r="E15" s="73">
        <f>D15</f>
        <v>-1190</v>
      </c>
      <c r="F15" s="1"/>
      <c r="H15" s="1"/>
      <c r="I15" s="1"/>
      <c r="J15" s="1"/>
      <c r="K15" s="1"/>
      <c r="L15" s="1"/>
      <c r="M15" s="1"/>
      <c r="N15" s="1"/>
      <c r="O15" s="1"/>
    </row>
    <row r="16" spans="2:15" ht="30" customHeight="1" x14ac:dyDescent="0.2">
      <c r="B16" s="1"/>
      <c r="C16" s="74" t="s">
        <v>1</v>
      </c>
      <c r="D16" s="75" cm="1">
        <f t="array" ref="D16">INDEX('User Input'!$D8:$O8,,COUNT('User Input'!$D8:$O8))-'User Input'!$D8</f>
        <v>-538</v>
      </c>
      <c r="E16" s="76">
        <f>D16</f>
        <v>-538</v>
      </c>
      <c r="F16" s="1"/>
      <c r="H16" s="1"/>
      <c r="I16" s="1"/>
      <c r="J16" s="1"/>
      <c r="K16" s="1"/>
      <c r="L16" s="1"/>
      <c r="M16" s="1"/>
      <c r="N16" s="1"/>
      <c r="O16" s="1"/>
    </row>
    <row r="17" spans="2:15" ht="30" customHeight="1" x14ac:dyDescent="0.2">
      <c r="B17" s="1"/>
      <c r="C17" s="74" t="s">
        <v>2</v>
      </c>
      <c r="D17" s="75" cm="1">
        <f t="array" ref="D17">INDEX('User Input'!$D9:$O9,,COUNT('User Input'!$D9:$O9))-'User Input'!$D9</f>
        <v>-416</v>
      </c>
      <c r="E17" s="76">
        <f>D17</f>
        <v>-416</v>
      </c>
      <c r="F17" s="1"/>
      <c r="H17" s="1"/>
      <c r="I17" s="1"/>
      <c r="J17" s="1"/>
      <c r="K17" s="1"/>
      <c r="L17" s="1"/>
      <c r="M17" s="1"/>
      <c r="N17" s="1"/>
      <c r="O17" s="1"/>
    </row>
    <row r="18" spans="2:15" ht="30" customHeight="1" x14ac:dyDescent="0.2">
      <c r="B18" s="1"/>
      <c r="C18" s="74" t="s">
        <v>3</v>
      </c>
      <c r="D18" s="75" cm="1">
        <f t="array" ref="D18">INDEX('User Input'!$D10:$O10,,COUNT('User Input'!$D10:$O10))-'User Input'!$D10</f>
        <v>-288</v>
      </c>
      <c r="E18" s="76">
        <f>D18</f>
        <v>-288</v>
      </c>
      <c r="F18" s="1"/>
      <c r="H18" s="1"/>
      <c r="I18" s="1"/>
      <c r="J18" s="1"/>
      <c r="K18" s="1"/>
      <c r="L18" s="1"/>
      <c r="M18" s="1"/>
      <c r="N18" s="1"/>
      <c r="O18" s="1"/>
    </row>
    <row r="19" spans="2:15" ht="30" customHeight="1" thickBot="1" x14ac:dyDescent="0.25">
      <c r="B19" s="1"/>
      <c r="C19" s="1"/>
      <c r="D19" s="69"/>
      <c r="E19" s="70"/>
      <c r="F19" s="1"/>
      <c r="H19" s="1"/>
      <c r="I19" s="1"/>
      <c r="J19" s="1"/>
      <c r="K19" s="1"/>
      <c r="L19" s="1"/>
      <c r="M19" s="1"/>
      <c r="N19" s="1"/>
      <c r="O19" s="1"/>
    </row>
    <row r="20" spans="2:15" s="82" customFormat="1" ht="30" customHeight="1" thickBot="1" x14ac:dyDescent="0.25">
      <c r="B20" s="81"/>
      <c r="C20" s="83" t="s">
        <v>66</v>
      </c>
      <c r="D20" s="117">
        <f>SUM(D15:D18)</f>
        <v>-2432</v>
      </c>
      <c r="E20" s="117"/>
      <c r="F20" s="81"/>
      <c r="H20" s="81"/>
      <c r="I20" s="81"/>
      <c r="J20" s="81"/>
      <c r="K20" s="81"/>
      <c r="L20" s="81"/>
      <c r="M20" s="81"/>
      <c r="N20" s="81"/>
      <c r="O20" s="81"/>
    </row>
    <row r="21" spans="2:15" ht="30" customHeight="1" x14ac:dyDescent="0.2">
      <c r="B21" s="1"/>
      <c r="C21" s="1"/>
      <c r="D21" s="69"/>
      <c r="E21" s="70"/>
      <c r="F21" s="1"/>
      <c r="H21" s="1"/>
      <c r="I21" s="1"/>
      <c r="J21" s="1"/>
      <c r="K21" s="1"/>
      <c r="L21" s="1"/>
      <c r="M21" s="1"/>
      <c r="N21" s="1"/>
      <c r="O21" s="1"/>
    </row>
    <row r="22" spans="2:15" ht="30" customHeight="1" thickBot="1" x14ac:dyDescent="0.25"/>
    <row r="23" spans="2:15" ht="20" customHeight="1" thickBot="1" x14ac:dyDescent="0.25">
      <c r="B23" s="8"/>
      <c r="C23" s="1"/>
      <c r="D23" s="1"/>
      <c r="E23" s="1"/>
      <c r="F23" s="1"/>
      <c r="H23" s="8"/>
      <c r="I23" s="1"/>
      <c r="J23" s="1"/>
      <c r="K23" s="1"/>
      <c r="L23" s="1"/>
      <c r="M23" s="1"/>
      <c r="N23" s="1"/>
      <c r="O23" s="1"/>
    </row>
    <row r="24" spans="2:15" ht="30" customHeight="1" thickBot="1" x14ac:dyDescent="0.25"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</row>
    <row r="25" spans="2:15" ht="30" customHeight="1" thickTop="1" thickBot="1" x14ac:dyDescent="0.3">
      <c r="B25" s="1"/>
      <c r="C25" s="37" t="s">
        <v>30</v>
      </c>
      <c r="D25" s="37"/>
      <c r="E25" s="37"/>
      <c r="F25" s="1"/>
      <c r="H25" s="1"/>
      <c r="I25" s="1"/>
      <c r="J25" s="1"/>
      <c r="K25" s="1"/>
      <c r="L25" s="1"/>
      <c r="M25" s="1"/>
      <c r="N25" s="1"/>
      <c r="O25" s="1"/>
    </row>
    <row r="26" spans="2:15" ht="30" customHeight="1" thickTop="1" x14ac:dyDescent="0.2">
      <c r="B26" s="1"/>
      <c r="C26" s="11" t="s">
        <v>28</v>
      </c>
      <c r="D26" s="12">
        <f>Trends!D16</f>
        <v>-538</v>
      </c>
      <c r="E26" s="73">
        <f>D26</f>
        <v>-538</v>
      </c>
      <c r="F26" s="1"/>
      <c r="H26" s="1"/>
      <c r="I26" s="1"/>
      <c r="J26" s="1"/>
      <c r="K26" s="1"/>
      <c r="L26" s="1"/>
      <c r="M26" s="1"/>
      <c r="N26" s="1"/>
      <c r="O26" s="1"/>
    </row>
    <row r="27" spans="2:15" ht="30" customHeight="1" thickBot="1" x14ac:dyDescent="0.25">
      <c r="B27" s="1"/>
      <c r="C27" s="15" t="s">
        <v>29</v>
      </c>
      <c r="D27" s="16">
        <f>Trends!D17</f>
        <v>-416</v>
      </c>
      <c r="E27" s="76">
        <f t="shared" ref="E27" si="0">D27</f>
        <v>-416</v>
      </c>
      <c r="F27" s="1"/>
      <c r="H27" s="1"/>
      <c r="I27" s="1"/>
      <c r="J27" s="1"/>
      <c r="K27" s="1"/>
      <c r="L27" s="1"/>
      <c r="M27" s="1"/>
      <c r="N27" s="1"/>
      <c r="O27" s="1"/>
    </row>
    <row r="28" spans="2:15" ht="30" customHeight="1" thickBot="1" x14ac:dyDescent="0.25">
      <c r="B28" s="1"/>
      <c r="C28" s="1"/>
      <c r="D28" s="69"/>
      <c r="E28" s="70"/>
      <c r="F28" s="1"/>
      <c r="H28" s="1"/>
      <c r="I28" s="1"/>
      <c r="J28" s="1"/>
      <c r="K28" s="1"/>
      <c r="L28" s="1"/>
      <c r="M28" s="1"/>
      <c r="N28" s="1"/>
      <c r="O28" s="1"/>
    </row>
    <row r="29" spans="2:15" ht="30" customHeight="1" thickBot="1" x14ac:dyDescent="0.25">
      <c r="B29" s="81"/>
      <c r="C29" s="83" t="s">
        <v>66</v>
      </c>
      <c r="D29" s="118">
        <f>D26-D27</f>
        <v>-122</v>
      </c>
      <c r="E29" s="118"/>
      <c r="F29" s="1"/>
      <c r="H29" s="81"/>
      <c r="I29" s="81"/>
      <c r="J29" s="81"/>
      <c r="K29" s="81"/>
      <c r="L29" s="81"/>
      <c r="M29" s="81"/>
      <c r="N29" s="81"/>
      <c r="O29" s="81"/>
    </row>
    <row r="30" spans="2:15" ht="30" customHeight="1" thickBot="1" x14ac:dyDescent="0.25">
      <c r="B30" s="1"/>
      <c r="C30" s="1"/>
      <c r="D30" s="69"/>
      <c r="E30" s="70"/>
      <c r="F30" s="1"/>
      <c r="H30" s="1"/>
      <c r="I30" s="1"/>
      <c r="J30" s="1"/>
      <c r="K30" s="1"/>
      <c r="L30" s="1"/>
      <c r="M30" s="1"/>
      <c r="N30" s="1"/>
      <c r="O30" s="1"/>
    </row>
    <row r="31" spans="2:15" ht="30" customHeight="1" thickBot="1" x14ac:dyDescent="0.25">
      <c r="B31" s="1"/>
      <c r="C31" s="5" t="s">
        <v>31</v>
      </c>
      <c r="D31" s="112">
        <f>D26-D27</f>
        <v>-122</v>
      </c>
      <c r="E31" s="112"/>
      <c r="F31" s="1"/>
      <c r="H31" s="1"/>
      <c r="I31" s="1"/>
      <c r="J31" s="1"/>
      <c r="K31" s="1"/>
      <c r="L31" s="1"/>
      <c r="M31" s="1"/>
      <c r="N31" s="1"/>
      <c r="O31" s="1"/>
    </row>
    <row r="32" spans="2:15" ht="30" customHeight="1" thickBot="1" x14ac:dyDescent="0.25">
      <c r="B32" s="1"/>
      <c r="C32" s="115" t="str">
        <f>IF(D31&gt;0,"You Can Increase Operating Expense by "&amp;TEXT(D31,"$#,##"),"You Should Cut Operating Expense by "&amp;TEXT(D31,"$#,##"))</f>
        <v>You Should Cut Operating Expense by -$122</v>
      </c>
      <c r="D32" s="115"/>
      <c r="E32" s="84"/>
      <c r="F32" s="1"/>
      <c r="H32" s="1"/>
      <c r="I32" s="1"/>
      <c r="J32" s="1"/>
      <c r="K32" s="1"/>
      <c r="L32" s="1"/>
      <c r="M32" s="1"/>
      <c r="N32" s="1"/>
      <c r="O32" s="1"/>
    </row>
    <row r="33" spans="2:15" ht="30" customHeight="1" x14ac:dyDescent="0.2">
      <c r="B33" s="1"/>
      <c r="C33"/>
      <c r="D33"/>
      <c r="E33" s="1"/>
      <c r="F33" s="1"/>
      <c r="H33" s="1"/>
      <c r="I33" s="1"/>
      <c r="J33" s="1"/>
      <c r="K33" s="1"/>
      <c r="L33" s="1"/>
      <c r="M33" s="1"/>
      <c r="N33" s="1"/>
      <c r="O33" s="1"/>
    </row>
    <row r="34" spans="2:15" ht="30" customHeight="1" x14ac:dyDescent="0.2">
      <c r="B34" s="1"/>
      <c r="C34"/>
      <c r="D34"/>
      <c r="E34" s="1"/>
      <c r="F34" s="1"/>
      <c r="H34" s="1"/>
      <c r="I34" s="1"/>
      <c r="J34" s="1"/>
      <c r="K34" s="1"/>
      <c r="L34" s="1"/>
      <c r="M34" s="1"/>
      <c r="N34" s="1"/>
      <c r="O34" s="1"/>
    </row>
    <row r="35" spans="2:15" ht="30" customHeight="1" thickBot="1" x14ac:dyDescent="0.25"/>
    <row r="36" spans="2:15" ht="20" customHeight="1" thickBot="1" x14ac:dyDescent="0.25">
      <c r="B36" s="8"/>
      <c r="C36" s="1"/>
      <c r="D36" s="69"/>
      <c r="E36" s="70"/>
      <c r="F36" s="1"/>
      <c r="H36" s="8"/>
      <c r="I36" s="1"/>
      <c r="J36" s="1"/>
      <c r="K36" s="1"/>
      <c r="L36" s="1"/>
      <c r="M36" s="1"/>
      <c r="N36" s="1"/>
      <c r="O36" s="1"/>
    </row>
    <row r="37" spans="2:15" ht="30" customHeight="1" thickBot="1" x14ac:dyDescent="0.25">
      <c r="B37" s="1"/>
      <c r="C37" s="1"/>
      <c r="D37" s="69"/>
      <c r="E37" s="70"/>
      <c r="F37" s="1"/>
      <c r="H37" s="1"/>
      <c r="I37" s="1"/>
      <c r="J37" s="1"/>
      <c r="K37" s="1"/>
      <c r="L37" s="1"/>
      <c r="M37" s="1"/>
      <c r="N37" s="1"/>
      <c r="O37" s="1"/>
    </row>
    <row r="38" spans="2:15" ht="30" customHeight="1" thickTop="1" thickBot="1" x14ac:dyDescent="0.3">
      <c r="B38" s="1"/>
      <c r="C38" s="37" t="s">
        <v>10</v>
      </c>
      <c r="D38" s="37"/>
      <c r="E38" s="37"/>
      <c r="F38" s="1"/>
      <c r="H38" s="1"/>
      <c r="I38" s="1"/>
      <c r="J38" s="1"/>
      <c r="K38" s="1"/>
      <c r="L38" s="1"/>
      <c r="M38" s="1"/>
      <c r="N38" s="1"/>
      <c r="O38" s="1"/>
    </row>
    <row r="39" spans="2:15" ht="30" customHeight="1" thickTop="1" x14ac:dyDescent="0.2">
      <c r="B39" s="1"/>
      <c r="C39" s="71" t="s">
        <v>11</v>
      </c>
      <c r="D39" s="77" cm="1">
        <f t="array" ref="D39">INDEX('User Input'!$D13:$O13,,COUNT('User Input'!$D13:$O13))-'User Input'!$D13</f>
        <v>395</v>
      </c>
      <c r="E39" s="78">
        <f>D39</f>
        <v>395</v>
      </c>
      <c r="F39" s="1"/>
      <c r="H39" s="1"/>
      <c r="I39" s="1"/>
      <c r="J39" s="1"/>
      <c r="K39" s="1"/>
      <c r="L39" s="1"/>
      <c r="M39" s="1"/>
      <c r="N39" s="1"/>
      <c r="O39" s="1"/>
    </row>
    <row r="40" spans="2:15" ht="30" customHeight="1" x14ac:dyDescent="0.2">
      <c r="B40" s="1"/>
      <c r="C40" s="74" t="s">
        <v>12</v>
      </c>
      <c r="D40" s="79" cm="1">
        <f t="array" ref="D40">INDEX('User Input'!$D14:$O14,,COUNT('User Input'!$D14:$O14))-'User Input'!$D14</f>
        <v>103</v>
      </c>
      <c r="E40" s="80">
        <f>D40</f>
        <v>103</v>
      </c>
      <c r="F40" s="1"/>
      <c r="H40" s="1"/>
      <c r="I40" s="1"/>
      <c r="J40" s="1"/>
      <c r="K40" s="1"/>
      <c r="L40" s="1"/>
      <c r="M40" s="1"/>
      <c r="N40" s="1"/>
      <c r="O40" s="1"/>
    </row>
    <row r="41" spans="2:15" ht="30" customHeight="1" thickBot="1" x14ac:dyDescent="0.25">
      <c r="B41" s="1"/>
      <c r="C41" s="1"/>
      <c r="D41" s="69"/>
      <c r="E41" s="70"/>
      <c r="F41" s="1"/>
      <c r="H41" s="1"/>
      <c r="I41" s="1"/>
      <c r="J41" s="1"/>
      <c r="K41" s="1"/>
      <c r="L41" s="1"/>
      <c r="M41" s="1"/>
      <c r="N41" s="1"/>
      <c r="O41" s="1"/>
    </row>
    <row r="42" spans="2:15" s="82" customFormat="1" ht="30" customHeight="1" thickBot="1" x14ac:dyDescent="0.25">
      <c r="B42" s="81"/>
      <c r="C42" s="83" t="s">
        <v>66</v>
      </c>
      <c r="D42" s="117">
        <f>D40-D39</f>
        <v>-292</v>
      </c>
      <c r="E42" s="117"/>
      <c r="F42" s="81"/>
      <c r="H42" s="81"/>
      <c r="I42" s="81"/>
      <c r="J42" s="81"/>
      <c r="K42" s="81"/>
      <c r="L42" s="81"/>
      <c r="M42" s="81"/>
      <c r="N42" s="81"/>
      <c r="O42" s="81"/>
    </row>
    <row r="43" spans="2:15" ht="30" customHeight="1" x14ac:dyDescent="0.2">
      <c r="B43" s="1"/>
      <c r="C43" s="1"/>
      <c r="D43" s="69"/>
      <c r="E43" s="70"/>
      <c r="F43" s="1"/>
      <c r="H43" s="1"/>
      <c r="I43" s="1"/>
      <c r="J43" s="1"/>
      <c r="K43" s="1"/>
      <c r="L43" s="1"/>
      <c r="M43" s="1"/>
      <c r="N43" s="1"/>
      <c r="O43" s="1"/>
    </row>
    <row r="44" spans="2:15" ht="30" customHeight="1" thickBot="1" x14ac:dyDescent="0.25"/>
    <row r="45" spans="2:15" ht="20" customHeight="1" thickBot="1" x14ac:dyDescent="0.25">
      <c r="B45" s="8"/>
      <c r="C45" s="1"/>
      <c r="D45" s="69"/>
      <c r="E45" s="70"/>
      <c r="F45" s="1"/>
      <c r="H45" s="8"/>
      <c r="I45" s="1"/>
      <c r="J45" s="1"/>
      <c r="K45" s="1"/>
      <c r="L45" s="1"/>
      <c r="M45" s="1"/>
      <c r="N45" s="1"/>
      <c r="O45" s="1"/>
    </row>
    <row r="46" spans="2:15" ht="30" customHeight="1" thickBot="1" x14ac:dyDescent="0.25">
      <c r="B46" s="1"/>
      <c r="C46" s="1"/>
      <c r="D46" s="69"/>
      <c r="E46" s="70"/>
      <c r="F46" s="1"/>
      <c r="H46" s="1"/>
      <c r="I46" s="1"/>
      <c r="J46" s="1"/>
      <c r="K46" s="1"/>
      <c r="L46" s="1"/>
      <c r="M46" s="1"/>
      <c r="N46" s="1"/>
      <c r="O46" s="1"/>
    </row>
    <row r="47" spans="2:15" ht="30" customHeight="1" thickTop="1" thickBot="1" x14ac:dyDescent="0.3">
      <c r="B47" s="1"/>
      <c r="C47" s="37" t="s">
        <v>13</v>
      </c>
      <c r="D47" s="37"/>
      <c r="E47" s="37"/>
      <c r="F47" s="1"/>
      <c r="H47" s="1"/>
      <c r="I47" s="1"/>
      <c r="J47" s="1"/>
      <c r="K47" s="1"/>
      <c r="L47" s="1"/>
      <c r="M47" s="1"/>
      <c r="N47" s="1"/>
      <c r="O47" s="1"/>
    </row>
    <row r="48" spans="2:15" ht="30" customHeight="1" thickTop="1" x14ac:dyDescent="0.2">
      <c r="B48" s="1"/>
      <c r="C48" s="71" t="s">
        <v>14</v>
      </c>
      <c r="D48" s="72" cm="1">
        <f t="array" ref="D48">INDEX('User Input'!$D17:$O17,,COUNT('User Input'!$D17:$O17))-'User Input'!$D17</f>
        <v>-101</v>
      </c>
      <c r="E48" s="73">
        <f>D48</f>
        <v>-101</v>
      </c>
      <c r="F48" s="1"/>
      <c r="H48" s="1"/>
      <c r="I48" s="1"/>
      <c r="J48" s="1"/>
      <c r="K48" s="1"/>
      <c r="L48" s="1"/>
      <c r="M48" s="1"/>
      <c r="N48" s="1"/>
      <c r="O48" s="1"/>
    </row>
    <row r="49" spans="2:15" ht="30" customHeight="1" x14ac:dyDescent="0.2">
      <c r="B49" s="1"/>
      <c r="C49" s="74" t="s">
        <v>15</v>
      </c>
      <c r="D49" s="75" cm="1">
        <f t="array" ref="D49">INDEX('User Input'!$D18:$O18,,COUNT('User Input'!$D18:$O18))-'User Input'!$D18</f>
        <v>16</v>
      </c>
      <c r="E49" s="76">
        <f t="shared" ref="E49:E53" si="1">D49</f>
        <v>16</v>
      </c>
      <c r="F49" s="1"/>
      <c r="H49" s="1"/>
      <c r="I49" s="1"/>
      <c r="J49" s="1"/>
      <c r="K49" s="1"/>
      <c r="L49" s="1"/>
      <c r="M49" s="1"/>
      <c r="N49" s="1"/>
      <c r="O49" s="1"/>
    </row>
    <row r="50" spans="2:15" ht="30" customHeight="1" x14ac:dyDescent="0.2">
      <c r="B50" s="1"/>
      <c r="C50" s="74" t="s">
        <v>16</v>
      </c>
      <c r="D50" s="75" cm="1">
        <f t="array" ref="D50">INDEX('User Input'!$D19:$O19,,COUNT('User Input'!$D19:$O19))-'User Input'!$D19</f>
        <v>-36</v>
      </c>
      <c r="E50" s="76">
        <f t="shared" si="1"/>
        <v>-36</v>
      </c>
      <c r="F50" s="1"/>
      <c r="H50" s="1"/>
      <c r="I50" s="1"/>
      <c r="J50" s="1"/>
      <c r="K50" s="1"/>
      <c r="L50" s="1"/>
      <c r="M50" s="1"/>
      <c r="N50" s="1"/>
      <c r="O50" s="1"/>
    </row>
    <row r="51" spans="2:15" ht="30" customHeight="1" x14ac:dyDescent="0.2">
      <c r="B51" s="1"/>
      <c r="C51" s="74" t="s">
        <v>17</v>
      </c>
      <c r="D51" s="75" cm="1">
        <f t="array" ref="D51">INDEX('User Input'!$D20:$O20,,COUNT('User Input'!$D20:$O20))-'User Input'!$D20</f>
        <v>93</v>
      </c>
      <c r="E51" s="76">
        <f t="shared" si="1"/>
        <v>93</v>
      </c>
      <c r="F51" s="1"/>
      <c r="H51" s="81"/>
      <c r="I51" s="81"/>
      <c r="J51" s="81"/>
      <c r="K51" s="81"/>
      <c r="L51" s="81"/>
      <c r="M51" s="81"/>
      <c r="N51" s="81"/>
      <c r="O51" s="81"/>
    </row>
    <row r="52" spans="2:15" ht="30" customHeight="1" x14ac:dyDescent="0.2">
      <c r="B52" s="1"/>
      <c r="C52" s="74" t="s">
        <v>18</v>
      </c>
      <c r="D52" s="75" cm="1">
        <f t="array" ref="D52">INDEX('User Input'!$D21:$O21,,COUNT('User Input'!$D21:$O21))-'User Input'!$D21</f>
        <v>0</v>
      </c>
      <c r="E52" s="76">
        <f t="shared" si="1"/>
        <v>0</v>
      </c>
      <c r="F52" s="1"/>
      <c r="H52" s="1"/>
      <c r="I52" s="1"/>
      <c r="J52" s="1"/>
      <c r="K52" s="1"/>
      <c r="L52" s="1"/>
      <c r="M52" s="1"/>
      <c r="N52" s="1"/>
      <c r="O52" s="1"/>
    </row>
    <row r="53" spans="2:15" ht="30" customHeight="1" x14ac:dyDescent="0.2">
      <c r="B53" s="1"/>
      <c r="C53" s="74" t="s">
        <v>21</v>
      </c>
      <c r="D53" s="75" cm="1">
        <f t="array" ref="D53">INDEX('User Input'!$D22:$O22,,COUNT('User Input'!$D22:$O22))-'User Input'!$D22</f>
        <v>-256</v>
      </c>
      <c r="E53" s="76">
        <f t="shared" si="1"/>
        <v>-256</v>
      </c>
      <c r="F53" s="1"/>
      <c r="H53" s="1"/>
      <c r="I53" s="1"/>
      <c r="J53" s="1"/>
      <c r="K53" s="1"/>
      <c r="L53" s="1"/>
      <c r="M53" s="1"/>
      <c r="N53" s="1"/>
      <c r="O53" s="1"/>
    </row>
    <row r="54" spans="2:15" ht="30" customHeight="1" thickBot="1" x14ac:dyDescent="0.25">
      <c r="B54" s="1"/>
      <c r="C54" s="1"/>
      <c r="D54" s="69"/>
      <c r="E54" s="70"/>
      <c r="F54" s="1"/>
      <c r="H54" s="1"/>
      <c r="I54" s="1"/>
      <c r="J54" s="1"/>
      <c r="K54" s="1"/>
      <c r="L54" s="1"/>
      <c r="M54" s="1"/>
      <c r="N54" s="1"/>
      <c r="O54" s="1"/>
    </row>
    <row r="55" spans="2:15" s="82" customFormat="1" ht="30" customHeight="1" thickBot="1" x14ac:dyDescent="0.25">
      <c r="B55" s="81"/>
      <c r="C55" s="83" t="s">
        <v>66</v>
      </c>
      <c r="D55" s="117">
        <f>SUM(D48:D53)</f>
        <v>-284</v>
      </c>
      <c r="E55" s="117"/>
      <c r="F55" s="81"/>
      <c r="H55" s="81"/>
      <c r="I55" s="81"/>
      <c r="J55" s="81"/>
      <c r="K55" s="81"/>
      <c r="L55" s="81"/>
      <c r="M55" s="81"/>
      <c r="N55" s="81"/>
      <c r="O55" s="81"/>
    </row>
    <row r="56" spans="2:15" ht="30" customHeight="1" x14ac:dyDescent="0.2">
      <c r="B56" s="1"/>
      <c r="C56" s="1"/>
      <c r="D56" s="69"/>
      <c r="E56" s="70"/>
      <c r="F56" s="1"/>
      <c r="H56" s="1"/>
      <c r="I56" s="1"/>
      <c r="J56" s="1"/>
      <c r="K56" s="1"/>
      <c r="L56" s="1"/>
      <c r="M56" s="1"/>
      <c r="N56" s="1"/>
      <c r="O56" s="1"/>
    </row>
    <row r="57" spans="2:15" ht="30" customHeight="1" thickBot="1" x14ac:dyDescent="0.25"/>
    <row r="58" spans="2:15" ht="20" customHeight="1" thickBot="1" x14ac:dyDescent="0.25">
      <c r="B58" s="8"/>
      <c r="C58" s="1"/>
      <c r="D58" s="69"/>
      <c r="E58" s="70"/>
      <c r="F58" s="1"/>
      <c r="H58" s="8"/>
      <c r="I58" s="1"/>
      <c r="J58" s="1"/>
      <c r="K58" s="1"/>
      <c r="L58" s="1"/>
      <c r="M58" s="1"/>
      <c r="N58" s="1"/>
      <c r="O58" s="1"/>
    </row>
    <row r="59" spans="2:15" ht="30" customHeight="1" thickBot="1" x14ac:dyDescent="0.25">
      <c r="B59" s="1"/>
      <c r="C59" s="1"/>
      <c r="D59" s="69"/>
      <c r="E59" s="70"/>
      <c r="F59" s="1"/>
      <c r="H59" s="1"/>
      <c r="I59" s="1"/>
      <c r="J59" s="1"/>
      <c r="K59" s="1"/>
      <c r="L59" s="1"/>
      <c r="M59" s="1"/>
      <c r="N59" s="1"/>
      <c r="O59" s="1"/>
    </row>
    <row r="60" spans="2:15" ht="30" customHeight="1" thickTop="1" thickBot="1" x14ac:dyDescent="0.3">
      <c r="B60" s="1"/>
      <c r="C60" s="37" t="s">
        <v>19</v>
      </c>
      <c r="D60" s="37"/>
      <c r="E60" s="37"/>
      <c r="F60" s="1"/>
      <c r="H60" s="1"/>
      <c r="I60" s="1"/>
      <c r="J60" s="1"/>
      <c r="K60" s="1"/>
      <c r="L60" s="1"/>
      <c r="M60" s="1"/>
      <c r="N60" s="1"/>
      <c r="O60" s="1"/>
    </row>
    <row r="61" spans="2:15" ht="30" customHeight="1" thickTop="1" x14ac:dyDescent="0.2">
      <c r="B61" s="1"/>
      <c r="C61" s="71" t="s">
        <v>20</v>
      </c>
      <c r="D61" s="72" cm="1">
        <f t="array" ref="D61">INDEX('User Input'!$D25:$O25,,COUNT('User Input'!$D25:$O25))-'User Input'!$D25</f>
        <v>1210</v>
      </c>
      <c r="E61" s="73">
        <f>D61</f>
        <v>1210</v>
      </c>
      <c r="F61" s="1"/>
      <c r="H61" s="1"/>
      <c r="I61" s="1"/>
      <c r="J61" s="1"/>
      <c r="K61" s="1"/>
      <c r="L61" s="1"/>
      <c r="M61" s="1"/>
      <c r="N61" s="1"/>
      <c r="O61" s="1"/>
    </row>
    <row r="62" spans="2:15" ht="30" customHeight="1" x14ac:dyDescent="0.2">
      <c r="B62" s="1"/>
      <c r="C62" s="74" t="s">
        <v>21</v>
      </c>
      <c r="D62" s="75" cm="1">
        <f t="array" ref="D62">INDEX('User Input'!$D26:$O26,,COUNT('User Input'!$D26:$O26))-'User Input'!$D26</f>
        <v>-256</v>
      </c>
      <c r="E62" s="76">
        <f t="shared" ref="E62:E63" si="2">D62</f>
        <v>-256</v>
      </c>
      <c r="F62" s="1"/>
      <c r="H62" s="1"/>
      <c r="I62" s="1"/>
      <c r="J62" s="1"/>
      <c r="K62" s="1"/>
      <c r="L62" s="1"/>
      <c r="M62" s="1"/>
      <c r="N62" s="1"/>
      <c r="O62" s="1"/>
    </row>
    <row r="63" spans="2:15" ht="30" customHeight="1" x14ac:dyDescent="0.2">
      <c r="B63" s="1"/>
      <c r="C63" s="74" t="s">
        <v>22</v>
      </c>
      <c r="D63" s="75" cm="1">
        <f t="array" ref="D63">INDEX('User Input'!$D27:$O27,,COUNT('User Input'!$D27:$O27))-'User Input'!$D27</f>
        <v>104</v>
      </c>
      <c r="E63" s="76">
        <f t="shared" si="2"/>
        <v>104</v>
      </c>
      <c r="F63" s="1"/>
      <c r="H63" s="1"/>
      <c r="I63" s="1"/>
      <c r="J63" s="1"/>
      <c r="K63" s="1"/>
      <c r="L63" s="1"/>
      <c r="M63" s="1"/>
      <c r="N63" s="1"/>
      <c r="O63" s="1"/>
    </row>
    <row r="64" spans="2:15" ht="30" customHeight="1" thickBot="1" x14ac:dyDescent="0.25">
      <c r="B64" s="1"/>
      <c r="C64" s="1"/>
      <c r="D64" s="69"/>
      <c r="E64" s="70"/>
      <c r="F64" s="1"/>
      <c r="H64" s="81"/>
      <c r="I64" s="81"/>
      <c r="J64" s="81"/>
      <c r="K64" s="81"/>
      <c r="L64" s="81"/>
      <c r="M64" s="81"/>
      <c r="N64" s="81"/>
      <c r="O64" s="81"/>
    </row>
    <row r="65" spans="2:15" s="82" customFormat="1" ht="30" customHeight="1" thickBot="1" x14ac:dyDescent="0.25">
      <c r="B65" s="81"/>
      <c r="C65" s="83" t="s">
        <v>66</v>
      </c>
      <c r="D65" s="117">
        <f>SUM(D61:D63)</f>
        <v>1058</v>
      </c>
      <c r="E65" s="117"/>
      <c r="F65" s="81"/>
      <c r="H65" s="1"/>
      <c r="I65" s="1"/>
      <c r="J65" s="1"/>
      <c r="K65" s="1"/>
      <c r="L65" s="1"/>
      <c r="M65" s="1"/>
      <c r="N65" s="1"/>
      <c r="O65" s="1"/>
    </row>
    <row r="66" spans="2:15" ht="30" customHeight="1" x14ac:dyDescent="0.2">
      <c r="B66" s="1"/>
      <c r="C66" s="1"/>
      <c r="D66" s="69"/>
      <c r="E66" s="70"/>
      <c r="F66" s="1"/>
      <c r="H66" s="1"/>
      <c r="I66" s="1"/>
      <c r="J66" s="1"/>
      <c r="K66" s="1"/>
      <c r="L66" s="1"/>
      <c r="M66" s="1"/>
      <c r="N66" s="1"/>
      <c r="O66" s="1"/>
    </row>
    <row r="67" spans="2:15" ht="30" customHeight="1" thickBot="1" x14ac:dyDescent="0.25"/>
    <row r="68" spans="2:15" ht="20" customHeight="1" thickBot="1" x14ac:dyDescent="0.25">
      <c r="B68" s="8"/>
      <c r="C68" s="1"/>
      <c r="D68" s="69"/>
      <c r="E68" s="70"/>
      <c r="F68" s="1"/>
      <c r="H68" s="8"/>
      <c r="I68" s="1"/>
      <c r="J68" s="1"/>
      <c r="K68" s="1"/>
      <c r="L68" s="1"/>
      <c r="M68" s="1"/>
      <c r="N68" s="1"/>
      <c r="O68" s="1"/>
    </row>
    <row r="69" spans="2:15" ht="30" customHeight="1" thickBot="1" x14ac:dyDescent="0.25">
      <c r="B69" s="1"/>
      <c r="C69" s="1"/>
      <c r="D69" s="69"/>
      <c r="E69" s="70"/>
      <c r="F69" s="1"/>
      <c r="H69" s="1"/>
      <c r="I69" s="1"/>
      <c r="J69" s="1"/>
      <c r="K69" s="1"/>
      <c r="L69" s="1"/>
      <c r="M69" s="1"/>
      <c r="N69" s="1"/>
      <c r="O69" s="1"/>
    </row>
    <row r="70" spans="2:15" ht="30" customHeight="1" thickTop="1" thickBot="1" x14ac:dyDescent="0.3">
      <c r="B70" s="1"/>
      <c r="C70" s="37" t="s">
        <v>23</v>
      </c>
      <c r="D70" s="37"/>
      <c r="E70" s="37"/>
      <c r="F70" s="1"/>
      <c r="H70" s="1"/>
      <c r="I70" s="1"/>
      <c r="J70" s="1"/>
      <c r="K70" s="1"/>
      <c r="L70" s="1"/>
      <c r="M70" s="1"/>
      <c r="N70" s="1"/>
      <c r="O70" s="1"/>
    </row>
    <row r="71" spans="2:15" ht="30" customHeight="1" thickTop="1" x14ac:dyDescent="0.2">
      <c r="B71" s="1"/>
      <c r="C71" s="71" t="s">
        <v>25</v>
      </c>
      <c r="D71" s="72" cm="1">
        <f t="array" ref="D71">INDEX('User Input'!$D30:$O30,,COUNT('User Input'!$D30:$O30))-'User Input'!$D30</f>
        <v>-155</v>
      </c>
      <c r="E71" s="73">
        <f>D71</f>
        <v>-155</v>
      </c>
      <c r="F71" s="1"/>
      <c r="H71" s="1"/>
      <c r="I71" s="1"/>
      <c r="J71" s="1"/>
      <c r="K71" s="1"/>
      <c r="L71" s="1"/>
      <c r="M71" s="1"/>
      <c r="N71" s="1"/>
      <c r="O71" s="1"/>
    </row>
    <row r="72" spans="2:15" ht="30" customHeight="1" x14ac:dyDescent="0.2">
      <c r="B72" s="1"/>
      <c r="C72" s="74" t="s">
        <v>26</v>
      </c>
      <c r="D72" s="75" cm="1">
        <f t="array" ref="D72">INDEX('User Input'!$D31:$O31,,COUNT('User Input'!$D31:$O31))-'User Input'!$D31</f>
        <v>2166</v>
      </c>
      <c r="E72" s="76">
        <f t="shared" ref="E72" si="3">D72</f>
        <v>2166</v>
      </c>
      <c r="F72" s="1"/>
      <c r="H72" s="1"/>
      <c r="I72" s="1"/>
      <c r="J72" s="1"/>
      <c r="K72" s="1"/>
      <c r="L72" s="1"/>
      <c r="M72" s="1"/>
      <c r="N72" s="1"/>
      <c r="O72" s="1"/>
    </row>
    <row r="73" spans="2:15" ht="30" customHeight="1" x14ac:dyDescent="0.2">
      <c r="B73" s="1"/>
      <c r="C73" s="74" t="s">
        <v>24</v>
      </c>
      <c r="D73" s="75" cm="1">
        <f t="array" ref="D73">INDEX('User Input'!$D32:$O32,,COUNT('User Input'!$D32:$O32))-'User Input'!$D32</f>
        <v>-297</v>
      </c>
      <c r="E73" s="76">
        <f>D73</f>
        <v>-297</v>
      </c>
      <c r="F73" s="1"/>
      <c r="H73" s="1"/>
      <c r="I73" s="1"/>
      <c r="J73" s="1"/>
      <c r="K73" s="1"/>
      <c r="L73" s="1"/>
      <c r="M73" s="1"/>
      <c r="N73" s="1"/>
      <c r="O73" s="1"/>
    </row>
    <row r="74" spans="2:15" ht="30" customHeight="1" thickBot="1" x14ac:dyDescent="0.25">
      <c r="B74" s="1"/>
      <c r="C74" s="1"/>
      <c r="D74" s="69"/>
      <c r="E74" s="70"/>
      <c r="F74" s="1"/>
      <c r="H74" s="81"/>
      <c r="I74" s="81"/>
      <c r="J74" s="81"/>
      <c r="K74" s="81"/>
      <c r="L74" s="81"/>
      <c r="M74" s="81"/>
      <c r="N74" s="81"/>
      <c r="O74" s="81"/>
    </row>
    <row r="75" spans="2:15" s="82" customFormat="1" ht="30" customHeight="1" thickBot="1" x14ac:dyDescent="0.25">
      <c r="B75" s="81"/>
      <c r="C75" s="83" t="s">
        <v>66</v>
      </c>
      <c r="D75" s="117">
        <f>SUM(D71:D73)</f>
        <v>1714</v>
      </c>
      <c r="E75" s="117"/>
      <c r="F75" s="81"/>
      <c r="H75" s="1"/>
      <c r="I75" s="1"/>
      <c r="J75" s="1"/>
      <c r="K75" s="1"/>
      <c r="L75" s="1"/>
      <c r="M75" s="1"/>
      <c r="N75" s="1"/>
      <c r="O75" s="1"/>
    </row>
    <row r="76" spans="2:15" ht="30" customHeight="1" x14ac:dyDescent="0.2">
      <c r="B76" s="1"/>
      <c r="C76" s="1"/>
      <c r="D76" s="69"/>
      <c r="E76" s="70"/>
      <c r="F76" s="1"/>
      <c r="H76" s="1"/>
      <c r="I76" s="1"/>
      <c r="J76" s="1"/>
      <c r="K76" s="1"/>
      <c r="L76" s="1"/>
      <c r="M76" s="1"/>
      <c r="N76" s="1"/>
      <c r="O76" s="1"/>
    </row>
    <row r="77" spans="2:15" ht="30" customHeight="1" x14ac:dyDescent="0.2"/>
    <row r="78" spans="2:15" ht="30" customHeight="1" x14ac:dyDescent="0.2"/>
    <row r="79" spans="2:15" ht="30" customHeight="1" x14ac:dyDescent="0.2"/>
    <row r="80" spans="2:15" ht="30" customHeight="1" x14ac:dyDescent="0.2"/>
    <row r="81" ht="30" customHeight="1" x14ac:dyDescent="0.2"/>
    <row r="82" ht="30" customHeight="1" x14ac:dyDescent="0.2"/>
    <row r="83" ht="30" customHeight="1" x14ac:dyDescent="0.2"/>
    <row r="84" ht="30" customHeight="1" x14ac:dyDescent="0.2"/>
    <row r="85" ht="30" customHeight="1" x14ac:dyDescent="0.2"/>
    <row r="86" ht="30" customHeight="1" x14ac:dyDescent="0.2"/>
    <row r="87" ht="30" customHeight="1" x14ac:dyDescent="0.2"/>
    <row r="88" ht="30" customHeight="1" x14ac:dyDescent="0.2"/>
    <row r="89" ht="30" customHeight="1" x14ac:dyDescent="0.2"/>
    <row r="90" ht="30" customHeight="1" x14ac:dyDescent="0.2"/>
    <row r="91" ht="30" customHeight="1" x14ac:dyDescent="0.2"/>
    <row r="92" ht="30" customHeight="1" x14ac:dyDescent="0.2"/>
    <row r="93" ht="30" customHeight="1" x14ac:dyDescent="0.2"/>
    <row r="94" ht="30" customHeight="1" x14ac:dyDescent="0.2"/>
    <row r="95" ht="30" customHeight="1" x14ac:dyDescent="0.2"/>
    <row r="96" ht="30" customHeight="1" x14ac:dyDescent="0.2"/>
    <row r="97" ht="30" customHeight="1" x14ac:dyDescent="0.2"/>
    <row r="98" ht="30" customHeight="1" x14ac:dyDescent="0.2"/>
    <row r="99" ht="30" customHeight="1" x14ac:dyDescent="0.2"/>
    <row r="100" ht="30" customHeight="1" x14ac:dyDescent="0.2"/>
    <row r="101" ht="30" customHeight="1" x14ac:dyDescent="0.2"/>
    <row r="102" ht="30" customHeight="1" x14ac:dyDescent="0.2"/>
    <row r="103" ht="30" customHeight="1" x14ac:dyDescent="0.2"/>
    <row r="104" ht="30" customHeight="1" x14ac:dyDescent="0.2"/>
    <row r="105" ht="30" customHeight="1" x14ac:dyDescent="0.2"/>
    <row r="106" ht="30" customHeight="1" x14ac:dyDescent="0.2"/>
    <row r="107" ht="30" customHeight="1" x14ac:dyDescent="0.2"/>
    <row r="108" ht="30" customHeight="1" x14ac:dyDescent="0.2"/>
    <row r="109" ht="30" customHeight="1" x14ac:dyDescent="0.2"/>
    <row r="110" ht="30" customHeight="1" x14ac:dyDescent="0.2"/>
    <row r="111" ht="30" customHeight="1" x14ac:dyDescent="0.2"/>
    <row r="112" ht="30" customHeight="1" x14ac:dyDescent="0.2"/>
    <row r="113" ht="30" customHeight="1" x14ac:dyDescent="0.2"/>
    <row r="114" ht="30" customHeight="1" x14ac:dyDescent="0.2"/>
    <row r="115" ht="30" customHeight="1" x14ac:dyDescent="0.2"/>
    <row r="116" ht="30" customHeight="1" x14ac:dyDescent="0.2"/>
    <row r="117" ht="30" customHeight="1" x14ac:dyDescent="0.2"/>
    <row r="118" ht="30" customHeight="1" x14ac:dyDescent="0.2"/>
    <row r="119" ht="30" customHeight="1" x14ac:dyDescent="0.2"/>
    <row r="120" ht="30" customHeight="1" x14ac:dyDescent="0.2"/>
    <row r="121" ht="30" customHeight="1" x14ac:dyDescent="0.2"/>
    <row r="122" ht="30" customHeight="1" x14ac:dyDescent="0.2"/>
    <row r="123" ht="30" customHeight="1" x14ac:dyDescent="0.2"/>
    <row r="124" ht="30" customHeight="1" x14ac:dyDescent="0.2"/>
    <row r="125" ht="30" customHeight="1" x14ac:dyDescent="0.2"/>
  </sheetData>
  <mergeCells count="10">
    <mergeCell ref="D65:E65"/>
    <mergeCell ref="D75:E75"/>
    <mergeCell ref="C32:D32"/>
    <mergeCell ref="D29:E29"/>
    <mergeCell ref="D31:E31"/>
    <mergeCell ref="C5:E5"/>
    <mergeCell ref="C6:E6"/>
    <mergeCell ref="D20:E20"/>
    <mergeCell ref="D42:E42"/>
    <mergeCell ref="D55:E55"/>
  </mergeCells>
  <conditionalFormatting sqref="E15">
    <cfRule type="iconSet" priority="20">
      <iconSet iconSet="3Arrows" showValue="0">
        <cfvo type="percent" val="0"/>
        <cfvo type="num" val="0"/>
        <cfvo type="num" val="0"/>
      </iconSet>
    </cfRule>
  </conditionalFormatting>
  <conditionalFormatting sqref="E16">
    <cfRule type="iconSet" priority="19">
      <iconSet iconSet="3Arrows" showValue="0">
        <cfvo type="percent" val="0"/>
        <cfvo type="num" val="0"/>
        <cfvo type="num" val="0"/>
      </iconSet>
    </cfRule>
  </conditionalFormatting>
  <conditionalFormatting sqref="E17">
    <cfRule type="iconSet" priority="18">
      <iconSet iconSet="3Arrows" showValue="0">
        <cfvo type="percent" val="0"/>
        <cfvo type="num" val="0"/>
        <cfvo type="num" val="0"/>
      </iconSet>
    </cfRule>
  </conditionalFormatting>
  <conditionalFormatting sqref="E18">
    <cfRule type="iconSet" priority="16">
      <iconSet iconSet="3Arrows" showValue="0">
        <cfvo type="percent" val="0"/>
        <cfvo type="num" val="0"/>
        <cfvo type="num" val="0"/>
      </iconSet>
    </cfRule>
    <cfRule type="iconSet" priority="17">
      <iconSet iconSet="3Arrows">
        <cfvo type="percent" val="0"/>
        <cfvo type="percent" val="33"/>
        <cfvo type="percent" val="67"/>
      </iconSet>
    </cfRule>
  </conditionalFormatting>
  <conditionalFormatting sqref="E26">
    <cfRule type="iconSet" priority="2">
      <iconSet iconSet="3Arrows" showValue="0">
        <cfvo type="percent" val="0"/>
        <cfvo type="num" val="0"/>
        <cfvo type="num" val="0"/>
      </iconSet>
    </cfRule>
  </conditionalFormatting>
  <conditionalFormatting sqref="E27">
    <cfRule type="iconSet" priority="1">
      <iconSet iconSet="3Arrows" showValue="0">
        <cfvo type="percent" val="0"/>
        <cfvo type="num" val="0"/>
        <cfvo type="num" val="0"/>
      </iconSet>
    </cfRule>
  </conditionalFormatting>
  <conditionalFormatting sqref="E39:E40">
    <cfRule type="iconSet" priority="15">
      <iconSet iconSet="3Arrows" showValue="0">
        <cfvo type="percent" val="0"/>
        <cfvo type="num" val="0"/>
        <cfvo type="num" val="0"/>
      </iconSet>
    </cfRule>
  </conditionalFormatting>
  <conditionalFormatting sqref="E48">
    <cfRule type="iconSet" priority="13">
      <iconSet iconSet="3Arrows" showValue="0">
        <cfvo type="percent" val="0"/>
        <cfvo type="num" val="0"/>
        <cfvo type="num" val="0"/>
      </iconSet>
    </cfRule>
  </conditionalFormatting>
  <conditionalFormatting sqref="E49">
    <cfRule type="iconSet" priority="12">
      <iconSet iconSet="3Arrows" showValue="0">
        <cfvo type="percent" val="0"/>
        <cfvo type="num" val="0"/>
        <cfvo type="num" val="0"/>
      </iconSet>
    </cfRule>
  </conditionalFormatting>
  <conditionalFormatting sqref="E50">
    <cfRule type="iconSet" priority="11">
      <iconSet iconSet="3Arrows" showValue="0">
        <cfvo type="percent" val="0"/>
        <cfvo type="num" val="0"/>
        <cfvo type="num" val="0"/>
      </iconSet>
    </cfRule>
  </conditionalFormatting>
  <conditionalFormatting sqref="E51:E53">
    <cfRule type="iconSet" priority="9">
      <iconSet iconSet="3Arrows" showValue="0">
        <cfvo type="percent" val="0"/>
        <cfvo type="num" val="0"/>
        <cfvo type="num" val="0"/>
      </iconSet>
    </cfRule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E61">
    <cfRule type="iconSet" priority="8">
      <iconSet iconSet="3Arrows" showValue="0">
        <cfvo type="percent" val="0"/>
        <cfvo type="num" val="0"/>
        <cfvo type="num" val="0"/>
      </iconSet>
    </cfRule>
  </conditionalFormatting>
  <conditionalFormatting sqref="E62">
    <cfRule type="iconSet" priority="7">
      <iconSet iconSet="3Arrows" showValue="0">
        <cfvo type="percent" val="0"/>
        <cfvo type="num" val="0"/>
        <cfvo type="num" val="0"/>
      </iconSet>
    </cfRule>
  </conditionalFormatting>
  <conditionalFormatting sqref="E63">
    <cfRule type="iconSet" priority="6">
      <iconSet iconSet="3Arrows" showValue="0">
        <cfvo type="percent" val="0"/>
        <cfvo type="num" val="0"/>
        <cfvo type="num" val="0"/>
      </iconSet>
    </cfRule>
  </conditionalFormatting>
  <conditionalFormatting sqref="E71">
    <cfRule type="iconSet" priority="5">
      <iconSet iconSet="3Arrows" showValue="0">
        <cfvo type="percent" val="0"/>
        <cfvo type="num" val="0"/>
        <cfvo type="num" val="0"/>
      </iconSet>
    </cfRule>
  </conditionalFormatting>
  <conditionalFormatting sqref="E72">
    <cfRule type="iconSet" priority="4">
      <iconSet iconSet="3Arrows" showValue="0">
        <cfvo type="percent" val="0"/>
        <cfvo type="num" val="0"/>
        <cfvo type="num" val="0"/>
      </iconSet>
    </cfRule>
  </conditionalFormatting>
  <conditionalFormatting sqref="E73">
    <cfRule type="iconSet" priority="3">
      <iconSet iconSet="3Arrows" showValue="0">
        <cfvo type="percent" val="0"/>
        <cfvo type="num" val="0"/>
        <cfvo type="num" val="0"/>
      </iconSet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D57F3-3C08-B74C-9ACF-0068913D647B}">
  <sheetPr codeName="Sheet5"/>
  <dimension ref="B3:E16"/>
  <sheetViews>
    <sheetView showGridLines="0" showRowColHeaders="0" zoomScale="145" zoomScaleNormal="145" workbookViewId="0">
      <selection activeCell="D10" sqref="D10"/>
    </sheetView>
  </sheetViews>
  <sheetFormatPr baseColWidth="10" defaultColWidth="11" defaultRowHeight="16" x14ac:dyDescent="0.2"/>
  <cols>
    <col min="1" max="2" width="4.6640625" style="33" customWidth="1"/>
    <col min="3" max="3" width="52.6640625" style="33" bestFit="1" customWidth="1"/>
    <col min="4" max="4" width="18.6640625" style="33" customWidth="1"/>
    <col min="5" max="5" width="4.6640625" style="33" customWidth="1"/>
    <col min="6" max="16384" width="11" style="33"/>
  </cols>
  <sheetData>
    <row r="3" spans="2:5" ht="17" thickBot="1" x14ac:dyDescent="0.25"/>
    <row r="4" spans="2:5" ht="20" customHeight="1" thickBot="1" x14ac:dyDescent="0.25">
      <c r="B4" s="8"/>
      <c r="C4" s="1"/>
      <c r="D4" s="1"/>
      <c r="E4" s="1"/>
    </row>
    <row r="5" spans="2:5" ht="15" customHeight="1" thickBot="1" x14ac:dyDescent="0.25">
      <c r="B5" s="1"/>
      <c r="C5" s="1"/>
      <c r="D5" s="1"/>
      <c r="E5" s="1"/>
    </row>
    <row r="6" spans="2:5" ht="24" thickTop="1" thickBot="1" x14ac:dyDescent="0.3">
      <c r="B6" s="1"/>
      <c r="C6" s="37" t="s">
        <v>30</v>
      </c>
      <c r="D6" s="37"/>
      <c r="E6" s="1"/>
    </row>
    <row r="7" spans="2:5" ht="25" customHeight="1" thickTop="1" x14ac:dyDescent="0.2">
      <c r="B7" s="1"/>
      <c r="C7" s="11" t="s">
        <v>28</v>
      </c>
      <c r="D7" s="12">
        <f>Trends!D16</f>
        <v>-538</v>
      </c>
      <c r="E7" s="1"/>
    </row>
    <row r="8" spans="2:5" ht="25" customHeight="1" thickBot="1" x14ac:dyDescent="0.25">
      <c r="B8" s="1"/>
      <c r="C8" s="15" t="s">
        <v>29</v>
      </c>
      <c r="D8" s="16">
        <f>Trends!D17</f>
        <v>-416</v>
      </c>
      <c r="E8" s="1"/>
    </row>
    <row r="9" spans="2:5" ht="30" customHeight="1" thickBot="1" x14ac:dyDescent="0.25">
      <c r="B9" s="1"/>
      <c r="C9" s="1"/>
      <c r="D9" s="69"/>
      <c r="E9" s="70"/>
    </row>
    <row r="10" spans="2:5" ht="25" customHeight="1" thickBot="1" x14ac:dyDescent="0.25">
      <c r="B10" s="1"/>
      <c r="C10" s="5" t="s">
        <v>31</v>
      </c>
      <c r="D10" s="6">
        <f>D7-D8</f>
        <v>-122</v>
      </c>
      <c r="E10" s="1"/>
    </row>
    <row r="11" spans="2:5" ht="25" customHeight="1" thickBot="1" x14ac:dyDescent="0.25">
      <c r="B11" s="1"/>
      <c r="C11" s="115" t="str">
        <f>IF(D10&gt;0,"You Can Increase Operating Expense by "&amp;TEXT(D10,"$#,##"),"You Should Cut Operating Expense by "&amp;TEXT(D10,"$#,##"))</f>
        <v>You Should Cut Operating Expense by -$122</v>
      </c>
      <c r="D11" s="115"/>
      <c r="E11" s="1"/>
    </row>
    <row r="12" spans="2:5" ht="25" customHeight="1" x14ac:dyDescent="0.2">
      <c r="B12" s="1"/>
      <c r="C12"/>
      <c r="D12"/>
      <c r="E12" s="1"/>
    </row>
    <row r="13" spans="2:5" ht="25" customHeight="1" x14ac:dyDescent="0.2">
      <c r="B13" s="1"/>
      <c r="C13"/>
      <c r="D13"/>
      <c r="E13" s="1"/>
    </row>
    <row r="14" spans="2:5" ht="25" customHeight="1" x14ac:dyDescent="0.2">
      <c r="D14" s="33" t="s">
        <v>65</v>
      </c>
    </row>
    <row r="15" spans="2:5" ht="25" customHeight="1" x14ac:dyDescent="0.2"/>
    <row r="16" spans="2:5" ht="25" customHeight="1" x14ac:dyDescent="0.2"/>
  </sheetData>
  <mergeCells count="1">
    <mergeCell ref="C11:D11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480A9-5A63-6A4A-BE5E-68398F1AE9AE}">
  <sheetPr codeName="Sheet6"/>
  <dimension ref="B3:E15"/>
  <sheetViews>
    <sheetView showGridLines="0" zoomScale="136" zoomScaleNormal="136" workbookViewId="0">
      <selection activeCell="C13" sqref="C13:D13"/>
    </sheetView>
  </sheetViews>
  <sheetFormatPr baseColWidth="10" defaultColWidth="11" defaultRowHeight="16" x14ac:dyDescent="0.2"/>
  <cols>
    <col min="1" max="2" width="4.6640625" style="33" customWidth="1"/>
    <col min="3" max="3" width="32.6640625" style="33" customWidth="1"/>
    <col min="4" max="4" width="16.83203125" style="33" bestFit="1" customWidth="1"/>
    <col min="5" max="5" width="4.6640625" style="33" customWidth="1"/>
    <col min="6" max="16384" width="11" style="33"/>
  </cols>
  <sheetData>
    <row r="3" spans="2:5" ht="17" thickBot="1" x14ac:dyDescent="0.25"/>
    <row r="4" spans="2:5" ht="20" customHeight="1" thickBot="1" x14ac:dyDescent="0.25">
      <c r="B4" s="8"/>
      <c r="C4" s="1"/>
      <c r="D4" s="1"/>
      <c r="E4" s="1"/>
    </row>
    <row r="5" spans="2:5" ht="15" customHeight="1" thickBot="1" x14ac:dyDescent="0.25">
      <c r="B5" s="1"/>
      <c r="C5" s="1"/>
      <c r="D5" s="1"/>
      <c r="E5" s="1"/>
    </row>
    <row r="6" spans="2:5" ht="24" thickTop="1" thickBot="1" x14ac:dyDescent="0.3">
      <c r="B6" s="1"/>
      <c r="C6" s="37" t="s">
        <v>32</v>
      </c>
      <c r="D6" s="38"/>
      <c r="E6" s="1"/>
    </row>
    <row r="7" spans="2:5" ht="25" customHeight="1" thickTop="1" x14ac:dyDescent="0.2">
      <c r="B7" s="1"/>
      <c r="C7" s="11" t="s">
        <v>11</v>
      </c>
      <c r="D7" s="12" cm="1">
        <f t="array" ref="D7">INDEX('User Input'!$D13:$O13,,COUNT('User Input'!$D13:$O13))</f>
        <v>2520</v>
      </c>
      <c r="E7" s="1"/>
    </row>
    <row r="8" spans="2:5" ht="25" customHeight="1" thickBot="1" x14ac:dyDescent="0.25">
      <c r="B8" s="1"/>
      <c r="C8" s="15" t="s">
        <v>12</v>
      </c>
      <c r="D8" s="16" cm="1">
        <f t="array" ref="D8">INDEX('User Input'!$D14:$O14,,COUNT('User Input'!$D14:$O14))</f>
        <v>1743</v>
      </c>
      <c r="E8" s="1"/>
    </row>
    <row r="9" spans="2:5" ht="25" customHeight="1" thickBot="1" x14ac:dyDescent="0.25">
      <c r="B9" s="1"/>
      <c r="C9" s="9"/>
      <c r="D9" s="9"/>
      <c r="E9" s="1"/>
    </row>
    <row r="10" spans="2:5" ht="25" customHeight="1" thickBot="1" x14ac:dyDescent="0.25">
      <c r="B10" s="1"/>
      <c r="C10" s="5" t="s">
        <v>33</v>
      </c>
      <c r="D10" s="18">
        <f>D7/D8</f>
        <v>1.4457831325301205</v>
      </c>
      <c r="E10" s="2"/>
    </row>
    <row r="11" spans="2:5" ht="25" customHeight="1" thickBot="1" x14ac:dyDescent="0.25">
      <c r="B11" s="1"/>
      <c r="C11" s="1"/>
      <c r="D11" s="1"/>
      <c r="E11" s="1"/>
    </row>
    <row r="12" spans="2:5" ht="25" customHeight="1" thickBot="1" x14ac:dyDescent="0.25">
      <c r="B12" s="1"/>
      <c r="C12" s="5" t="s">
        <v>34</v>
      </c>
      <c r="D12" s="41"/>
      <c r="E12" s="1"/>
    </row>
    <row r="13" spans="2:5" ht="25" customHeight="1" thickBot="1" x14ac:dyDescent="0.25">
      <c r="B13" s="1"/>
      <c r="C13" s="115" t="str">
        <f>IF(D10 &lt; 0, "Trouble", IF(D10 &lt; 2.5, "Great", "Too High"))</f>
        <v>Great</v>
      </c>
      <c r="D13" s="115"/>
      <c r="E13" s="1"/>
    </row>
    <row r="14" spans="2:5" ht="25" customHeight="1" x14ac:dyDescent="0.2">
      <c r="B14" s="1"/>
      <c r="C14" s="1"/>
      <c r="D14" s="1"/>
      <c r="E14" s="1"/>
    </row>
    <row r="15" spans="2:5" x14ac:dyDescent="0.2">
      <c r="B15" s="1"/>
      <c r="C15" s="1"/>
      <c r="D15" s="1"/>
      <c r="E15" s="1"/>
    </row>
  </sheetData>
  <mergeCells count="1">
    <mergeCell ref="C13:D1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A1CA5-90DA-0841-81FA-5AA79742D7E2}">
  <sheetPr codeName="Sheet7"/>
  <dimension ref="B3:E21"/>
  <sheetViews>
    <sheetView showGridLines="0" topLeftCell="A3" zoomScale="129" zoomScaleNormal="129" workbookViewId="0">
      <selection activeCell="D20" sqref="D20"/>
    </sheetView>
  </sheetViews>
  <sheetFormatPr baseColWidth="10" defaultColWidth="11" defaultRowHeight="16" x14ac:dyDescent="0.2"/>
  <cols>
    <col min="1" max="2" width="4.6640625" style="33" customWidth="1"/>
    <col min="3" max="3" width="32.6640625" style="33" customWidth="1"/>
    <col min="4" max="4" width="16.6640625" style="33" bestFit="1" customWidth="1"/>
    <col min="5" max="5" width="4.6640625" style="33" customWidth="1"/>
    <col min="6" max="16384" width="11" style="33"/>
  </cols>
  <sheetData>
    <row r="3" spans="2:5" ht="17" thickBot="1" x14ac:dyDescent="0.25"/>
    <row r="4" spans="2:5" ht="17" thickBot="1" x14ac:dyDescent="0.25">
      <c r="B4" s="8"/>
      <c r="C4" s="1"/>
      <c r="D4" s="1"/>
      <c r="E4" s="1"/>
    </row>
    <row r="5" spans="2:5" ht="17" thickBot="1" x14ac:dyDescent="0.25">
      <c r="B5" s="1"/>
      <c r="C5" s="1"/>
      <c r="D5" s="1"/>
      <c r="E5" s="1"/>
    </row>
    <row r="6" spans="2:5" ht="24" thickTop="1" thickBot="1" x14ac:dyDescent="0.3">
      <c r="B6" s="1"/>
      <c r="C6" s="37" t="s">
        <v>13</v>
      </c>
      <c r="D6" s="38"/>
      <c r="E6" s="1"/>
    </row>
    <row r="7" spans="2:5" ht="25" customHeight="1" thickTop="1" x14ac:dyDescent="0.2">
      <c r="B7" s="1"/>
      <c r="C7" s="20" t="s">
        <v>35</v>
      </c>
      <c r="D7" s="34" cm="1">
        <f t="array" ref="D7">INDEX('User Input'!$D17:$O17,,COUNT('User Input'!$D17:$O17))</f>
        <v>11</v>
      </c>
      <c r="E7" s="1"/>
    </row>
    <row r="8" spans="2:5" ht="25" customHeight="1" x14ac:dyDescent="0.2">
      <c r="B8" s="1"/>
      <c r="C8" s="21" t="s">
        <v>36</v>
      </c>
      <c r="D8" s="45" cm="1">
        <f t="array" ref="D8">INDEX('User Input'!$D18:$O18,,COUNT('User Input'!$D18:$O18))</f>
        <v>154</v>
      </c>
      <c r="E8" s="1"/>
    </row>
    <row r="9" spans="2:5" ht="25" customHeight="1" x14ac:dyDescent="0.2">
      <c r="B9" s="1"/>
      <c r="C9" s="23" t="s">
        <v>37</v>
      </c>
      <c r="D9" s="46" cm="1">
        <f t="array" ref="D9">INDEX('User Input'!$D19:$O19,,COUNT('User Input'!$D19:$O19))</f>
        <v>2</v>
      </c>
      <c r="E9" s="1"/>
    </row>
    <row r="10" spans="2:5" ht="25" customHeight="1" x14ac:dyDescent="0.2">
      <c r="B10" s="1"/>
      <c r="C10" s="21" t="s">
        <v>17</v>
      </c>
      <c r="D10" s="45" cm="1">
        <f t="array" ref="D10">INDEX('User Input'!$D20:$O20,,COUNT('User Input'!$D20:$O20))</f>
        <v>218</v>
      </c>
      <c r="E10" s="1"/>
    </row>
    <row r="11" spans="2:5" ht="25" customHeight="1" thickBot="1" x14ac:dyDescent="0.25">
      <c r="B11" s="1"/>
      <c r="C11" s="26" t="s">
        <v>18</v>
      </c>
      <c r="D11" s="47" cm="1">
        <f t="array" ref="D11">INDEX('User Input'!$D21:$O21,,COUNT('User Input'!$D21:$O21))</f>
        <v>0</v>
      </c>
      <c r="E11" s="1"/>
    </row>
    <row r="12" spans="2:5" ht="25" customHeight="1" thickBot="1" x14ac:dyDescent="0.25">
      <c r="B12" s="1"/>
      <c r="C12" s="1"/>
      <c r="D12" s="2"/>
      <c r="E12" s="1"/>
    </row>
    <row r="13" spans="2:5" ht="25" customHeight="1" thickBot="1" x14ac:dyDescent="0.25">
      <c r="B13" s="1"/>
      <c r="C13" s="5" t="s">
        <v>13</v>
      </c>
      <c r="D13" s="6">
        <f>SUM(D7:D12)</f>
        <v>385</v>
      </c>
      <c r="E13" s="1"/>
    </row>
    <row r="14" spans="2:5" ht="25" customHeight="1" thickBot="1" x14ac:dyDescent="0.25">
      <c r="B14" s="1"/>
      <c r="C14" s="1"/>
      <c r="D14" s="2"/>
      <c r="E14" s="1"/>
    </row>
    <row r="15" spans="2:5" ht="24" thickTop="1" thickBot="1" x14ac:dyDescent="0.3">
      <c r="B15" s="1"/>
      <c r="C15" s="37" t="s">
        <v>38</v>
      </c>
      <c r="D15" s="38"/>
      <c r="E15" s="1"/>
    </row>
    <row r="16" spans="2:5" ht="25" customHeight="1" thickTop="1" x14ac:dyDescent="0.2">
      <c r="B16" s="1"/>
      <c r="C16" s="20" t="s">
        <v>39</v>
      </c>
      <c r="D16" s="34">
        <f>D13*3</f>
        <v>1155</v>
      </c>
      <c r="E16" s="1"/>
    </row>
    <row r="17" spans="2:5" ht="25" customHeight="1" x14ac:dyDescent="0.2">
      <c r="B17" s="1"/>
      <c r="C17" s="21" t="s">
        <v>40</v>
      </c>
      <c r="D17" s="45" cm="1">
        <f t="array" ref="D17">INDEX('User Input'!$D22:$O22,,COUNT('User Input'!$D22:$O22))</f>
        <v>713</v>
      </c>
      <c r="E17" s="1"/>
    </row>
    <row r="18" spans="2:5" ht="25" customHeight="1" thickBot="1" x14ac:dyDescent="0.25">
      <c r="B18" s="1"/>
      <c r="C18" s="26" t="s">
        <v>41</v>
      </c>
      <c r="D18" s="47">
        <f>D16-D17</f>
        <v>442</v>
      </c>
      <c r="E18" s="1"/>
    </row>
    <row r="19" spans="2:5" ht="25" customHeight="1" x14ac:dyDescent="0.2">
      <c r="B19" s="1"/>
      <c r="C19" s="1"/>
      <c r="D19" s="2"/>
      <c r="E19" s="1"/>
    </row>
    <row r="20" spans="2:5" ht="25" customHeight="1" x14ac:dyDescent="0.2">
      <c r="B20" s="1"/>
      <c r="C20" s="1"/>
      <c r="D20" s="1"/>
      <c r="E20" s="1"/>
    </row>
    <row r="21" spans="2:5" x14ac:dyDescent="0.2">
      <c r="D21" s="4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3C9AB-CBA9-E24B-A9CA-C90CFDB498B1}">
  <sheetPr codeName="Sheet8"/>
  <dimension ref="B3:E14"/>
  <sheetViews>
    <sheetView showGridLines="0" showRowColHeaders="0" topLeftCell="A3" zoomScaleNormal="100" workbookViewId="0">
      <selection activeCell="D11" sqref="D11"/>
    </sheetView>
  </sheetViews>
  <sheetFormatPr baseColWidth="10" defaultColWidth="11" defaultRowHeight="16" x14ac:dyDescent="0.2"/>
  <cols>
    <col min="1" max="2" width="4.6640625" style="33" customWidth="1"/>
    <col min="3" max="3" width="31.83203125" style="33" customWidth="1"/>
    <col min="4" max="4" width="15.6640625" style="33" customWidth="1"/>
    <col min="5" max="5" width="4.6640625" style="33" customWidth="1"/>
    <col min="6" max="16384" width="11" style="33"/>
  </cols>
  <sheetData>
    <row r="3" spans="2:5" ht="17" thickBot="1" x14ac:dyDescent="0.25"/>
    <row r="4" spans="2:5" ht="20" customHeight="1" thickBot="1" x14ac:dyDescent="0.25">
      <c r="B4" s="8"/>
      <c r="C4" s="1"/>
      <c r="D4" s="1"/>
      <c r="E4" s="1"/>
    </row>
    <row r="5" spans="2:5" ht="15" customHeight="1" thickBot="1" x14ac:dyDescent="0.25">
      <c r="B5" s="1"/>
      <c r="C5" s="1"/>
      <c r="D5" s="1"/>
      <c r="E5" s="1"/>
    </row>
    <row r="6" spans="2:5" ht="24" thickTop="1" thickBot="1" x14ac:dyDescent="0.3">
      <c r="B6" s="1"/>
      <c r="C6" s="37" t="s">
        <v>19</v>
      </c>
      <c r="D6" s="38"/>
      <c r="E6" s="1"/>
    </row>
    <row r="7" spans="2:5" ht="25" customHeight="1" thickTop="1" thickBot="1" x14ac:dyDescent="0.25">
      <c r="B7" s="1"/>
      <c r="C7" s="20" t="s">
        <v>42</v>
      </c>
      <c r="D7" s="34">
        <f>Trends!D61</f>
        <v>1210</v>
      </c>
      <c r="E7" s="1"/>
    </row>
    <row r="8" spans="2:5" ht="25" customHeight="1" x14ac:dyDescent="0.2">
      <c r="B8" s="1"/>
      <c r="C8" s="11" t="s">
        <v>43</v>
      </c>
      <c r="D8" s="12">
        <f>Trends!D62</f>
        <v>-256</v>
      </c>
      <c r="E8" s="1"/>
    </row>
    <row r="9" spans="2:5" ht="25" customHeight="1" thickBot="1" x14ac:dyDescent="0.25">
      <c r="B9" s="1"/>
      <c r="C9" s="15" t="s">
        <v>45</v>
      </c>
      <c r="D9" s="16">
        <f>Trends!D63</f>
        <v>104</v>
      </c>
      <c r="E9" s="1"/>
    </row>
    <row r="10" spans="2:5" ht="25" customHeight="1" thickBot="1" x14ac:dyDescent="0.25">
      <c r="B10" s="1"/>
      <c r="C10" s="9"/>
      <c r="D10" s="9"/>
      <c r="E10" s="1"/>
    </row>
    <row r="11" spans="2:5" ht="25" customHeight="1" thickBot="1" x14ac:dyDescent="0.25">
      <c r="B11" s="1"/>
      <c r="C11" s="5" t="s">
        <v>59</v>
      </c>
      <c r="D11" s="6">
        <f>D7-(D8+D9)</f>
        <v>1362</v>
      </c>
      <c r="E11" s="1"/>
    </row>
    <row r="12" spans="2:5" ht="25" customHeight="1" thickBot="1" x14ac:dyDescent="0.25">
      <c r="B12" s="1"/>
      <c r="C12" s="115" t="str">
        <f>IF(D11=0,"No Mis-Matched Financing Found",IF(D11&gt;0,"Possible Mis-Matched Financing Found","Check for Purchased Assets"))</f>
        <v>Possible Mis-Matched Financing Found</v>
      </c>
      <c r="D12" s="115"/>
      <c r="E12" s="1"/>
    </row>
    <row r="13" spans="2:5" x14ac:dyDescent="0.2">
      <c r="B13" s="1"/>
      <c r="C13" s="2"/>
      <c r="D13" s="2"/>
      <c r="E13" s="1"/>
    </row>
    <row r="14" spans="2:5" x14ac:dyDescent="0.2">
      <c r="B14" s="1"/>
      <c r="C14" s="1"/>
      <c r="D14" s="1"/>
      <c r="E14" s="1"/>
    </row>
  </sheetData>
  <mergeCells count="1">
    <mergeCell ref="C12:D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1F67-BED7-E048-AACC-B2913F1F9232}">
  <sheetPr codeName="Sheet9"/>
  <dimension ref="B3:G18"/>
  <sheetViews>
    <sheetView showGridLines="0" showRowColHeaders="0" topLeftCell="B1" zoomScale="140" zoomScaleNormal="140" workbookViewId="0">
      <selection activeCell="C12" sqref="C12:D15"/>
    </sheetView>
  </sheetViews>
  <sheetFormatPr baseColWidth="10" defaultColWidth="11" defaultRowHeight="16" x14ac:dyDescent="0.2"/>
  <cols>
    <col min="1" max="2" width="4.6640625" style="33" customWidth="1"/>
    <col min="3" max="3" width="27.5" style="33" bestFit="1" customWidth="1"/>
    <col min="4" max="4" width="15.6640625" style="33" customWidth="1"/>
    <col min="5" max="5" width="4.6640625" style="33" customWidth="1"/>
    <col min="6" max="6" width="14.6640625" style="33" customWidth="1"/>
    <col min="7" max="7" width="4.6640625" style="33" customWidth="1"/>
    <col min="8" max="16384" width="11" style="33"/>
  </cols>
  <sheetData>
    <row r="3" spans="2:7" ht="17" thickBot="1" x14ac:dyDescent="0.25"/>
    <row r="4" spans="2:7" ht="17" thickBot="1" x14ac:dyDescent="0.25">
      <c r="B4" s="8"/>
      <c r="C4" s="1"/>
      <c r="D4" s="1"/>
      <c r="E4" s="1"/>
      <c r="F4" s="1"/>
      <c r="G4" s="1"/>
    </row>
    <row r="5" spans="2:7" ht="15" customHeight="1" thickBot="1" x14ac:dyDescent="0.25">
      <c r="B5" s="1"/>
      <c r="C5" s="1"/>
      <c r="D5" s="1"/>
      <c r="E5" s="1"/>
      <c r="F5" s="1"/>
      <c r="G5" s="1"/>
    </row>
    <row r="6" spans="2:7" ht="24" thickTop="1" thickBot="1" x14ac:dyDescent="0.3">
      <c r="B6" s="1"/>
      <c r="C6" s="37" t="s">
        <v>23</v>
      </c>
      <c r="D6" s="38"/>
      <c r="E6" s="37"/>
      <c r="F6" s="38"/>
      <c r="G6" s="1"/>
    </row>
    <row r="7" spans="2:7" ht="26" thickTop="1" thickBot="1" x14ac:dyDescent="0.25">
      <c r="B7" s="1"/>
      <c r="C7" s="9"/>
      <c r="D7" s="9"/>
      <c r="E7" s="9"/>
      <c r="F7" s="39" t="s">
        <v>46</v>
      </c>
      <c r="G7" s="1"/>
    </row>
    <row r="8" spans="2:7" ht="25" customHeight="1" x14ac:dyDescent="0.25">
      <c r="B8" s="1"/>
      <c r="C8" s="11" t="s">
        <v>25</v>
      </c>
      <c r="D8" s="12" cm="1">
        <f t="array" ref="D8">INDEX('User Input'!$D30:$O30,,COUNT('User Input'!$D30:$O30))</f>
        <v>-285</v>
      </c>
      <c r="E8" s="9"/>
      <c r="F8" s="85" t="str">
        <f>IF(D8&gt;0,"+","-")</f>
        <v>-</v>
      </c>
      <c r="G8" s="1"/>
    </row>
    <row r="9" spans="2:7" ht="25" customHeight="1" x14ac:dyDescent="0.25">
      <c r="B9" s="1"/>
      <c r="C9" s="13" t="s">
        <v>26</v>
      </c>
      <c r="D9" s="14" cm="1">
        <f t="array" ref="D9">INDEX('User Input'!$D31:$O31,,COUNT('User Input'!$D31:$O31))</f>
        <v>-36</v>
      </c>
      <c r="E9" s="9"/>
      <c r="F9" s="86" t="str">
        <f t="shared" ref="F9:F10" si="0">IF(D9&gt;0,"+","-")</f>
        <v>-</v>
      </c>
      <c r="G9" s="1"/>
    </row>
    <row r="10" spans="2:7" ht="25" customHeight="1" thickBot="1" x14ac:dyDescent="0.3">
      <c r="B10" s="1"/>
      <c r="C10" s="31" t="s">
        <v>24</v>
      </c>
      <c r="D10" s="32" cm="1">
        <f t="array" ref="D10">INDEX('User Input'!$D32:$O32,,COUNT('User Input'!$D32:$O32))</f>
        <v>-54</v>
      </c>
      <c r="E10" s="9"/>
      <c r="F10" s="87" t="str">
        <f t="shared" si="0"/>
        <v>-</v>
      </c>
      <c r="G10" s="1"/>
    </row>
    <row r="11" spans="2:7" ht="23" thickBot="1" x14ac:dyDescent="0.3">
      <c r="B11" s="1"/>
      <c r="C11" s="9"/>
      <c r="D11" s="29"/>
      <c r="E11" s="9"/>
      <c r="F11" s="30"/>
      <c r="G11" s="1"/>
    </row>
    <row r="12" spans="2:7" ht="25" customHeight="1" x14ac:dyDescent="0.2">
      <c r="B12" s="1"/>
      <c r="C12" s="119" t="str">
        <f>INDEX('Cash Flow Chart'!$G$9:$G$16,MATCH(F12,'Cash Flow Chart'!F9:F16,0))</f>
        <v>Company is using cash reserves to finance operation shortfalls and pay long term creditors and/or investors</v>
      </c>
      <c r="D12" s="119"/>
      <c r="E12" s="9"/>
      <c r="F12" s="105" t="str">
        <f>F8&amp;F9&amp;F10</f>
        <v>---</v>
      </c>
      <c r="G12" s="1"/>
    </row>
    <row r="13" spans="2:7" ht="25" customHeight="1" x14ac:dyDescent="0.2">
      <c r="B13" s="1"/>
      <c r="C13" s="120"/>
      <c r="D13" s="120"/>
      <c r="E13" s="9"/>
      <c r="F13" s="106"/>
      <c r="G13" s="1"/>
    </row>
    <row r="14" spans="2:7" ht="25" customHeight="1" x14ac:dyDescent="0.2">
      <c r="B14" s="1"/>
      <c r="C14" s="120"/>
      <c r="D14" s="120"/>
      <c r="E14" s="9"/>
      <c r="F14" s="106"/>
      <c r="G14" s="1"/>
    </row>
    <row r="15" spans="2:7" ht="25" customHeight="1" thickBot="1" x14ac:dyDescent="0.25">
      <c r="B15" s="1"/>
      <c r="C15" s="121"/>
      <c r="D15" s="121"/>
      <c r="E15" s="9"/>
      <c r="F15" s="107"/>
      <c r="G15" s="1"/>
    </row>
    <row r="16" spans="2:7" ht="25" customHeight="1" x14ac:dyDescent="0.2">
      <c r="B16" s="1"/>
      <c r="C16" s="1"/>
      <c r="D16" s="1"/>
      <c r="E16" s="1"/>
      <c r="F16" s="1"/>
      <c r="G16" s="1"/>
    </row>
    <row r="18" spans="2:2" x14ac:dyDescent="0.2">
      <c r="B18" s="42"/>
    </row>
  </sheetData>
  <mergeCells count="2">
    <mergeCell ref="C12:D15"/>
    <mergeCell ref="F12:F1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7 Minute Conversation</vt:lpstr>
      <vt:lpstr>User Input</vt:lpstr>
      <vt:lpstr>Helping Sheet</vt:lpstr>
      <vt:lpstr>Trends</vt:lpstr>
      <vt:lpstr>Expense Control</vt:lpstr>
      <vt:lpstr>Debt To Equity</vt:lpstr>
      <vt:lpstr>EBITDA</vt:lpstr>
      <vt:lpstr>Mis-Matched Financing</vt:lpstr>
      <vt:lpstr>Cash Flow Activity Pattern</vt:lpstr>
      <vt:lpstr>Cash Flow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Mike Milan</cp:lastModifiedBy>
  <dcterms:created xsi:type="dcterms:W3CDTF">2022-11-22T19:44:00Z</dcterms:created>
  <dcterms:modified xsi:type="dcterms:W3CDTF">2025-06-19T15:58:35Z</dcterms:modified>
</cp:coreProperties>
</file>